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580" windowHeight="9525" tabRatio="676" firstSheet="6" activeTab="16"/>
  </bookViews>
  <sheets>
    <sheet name="2007 Term 3" sheetId="1" r:id="rId1"/>
    <sheet name="2008 Term 1" sheetId="2" r:id="rId2"/>
    <sheet name="2008 Term 2" sheetId="3" r:id="rId3"/>
    <sheet name="DBanda" sheetId="4" r:id="rId4"/>
    <sheet name="SBanda" sheetId="5" r:id="rId5"/>
    <sheet name="JChulu" sheetId="6" r:id="rId6"/>
    <sheet name="MMalipita" sheetId="7" r:id="rId7"/>
    <sheet name="DMbewe" sheetId="8" r:id="rId8"/>
    <sheet name="NoahMbewe" sheetId="9" r:id="rId9"/>
    <sheet name="JMusinda" sheetId="10" r:id="rId10"/>
    <sheet name="JMusindateeth" sheetId="11" r:id="rId11"/>
    <sheet name="MMusinda" sheetId="12" r:id="rId12"/>
    <sheet name="PNkhoma" sheetId="13" r:id="rId13"/>
    <sheet name="MPhiri" sheetId="14" r:id="rId14"/>
    <sheet name="RPhiri" sheetId="15" r:id="rId15"/>
    <sheet name="JSakala" sheetId="16" r:id="rId16"/>
    <sheet name="MZimba" sheetId="17" r:id="rId17"/>
    <sheet name="JuliusZulu" sheetId="18" r:id="rId18"/>
    <sheet name="Totals" sheetId="19" r:id="rId19"/>
    <sheet name="Old Sponsorship to the right" sheetId="20" r:id="rId20"/>
    <sheet name="JBanda" sheetId="21" r:id="rId21"/>
    <sheet name="MBanda" sheetId="22" r:id="rId22"/>
    <sheet name="KMsipu" sheetId="23" r:id="rId23"/>
    <sheet name="TMwanza" sheetId="24" r:id="rId24"/>
    <sheet name="ENkhoma" sheetId="25" r:id="rId25"/>
    <sheet name="FNkoma" sheetId="26" r:id="rId26"/>
    <sheet name="JPhiri" sheetId="27" r:id="rId27"/>
    <sheet name="WPhiri" sheetId="28" r:id="rId28"/>
    <sheet name="JZulu" sheetId="29" r:id="rId29"/>
  </sheets>
  <definedNames/>
  <calcPr fullCalcOnLoad="1"/>
</workbook>
</file>

<file path=xl/sharedStrings.xml><?xml version="1.0" encoding="utf-8"?>
<sst xmlns="http://schemas.openxmlformats.org/spreadsheetml/2006/main" count="1169" uniqueCount="583">
  <si>
    <t>Kwacha</t>
  </si>
  <si>
    <t>Noel O'Regan</t>
  </si>
  <si>
    <t>Dianne Fraser</t>
  </si>
  <si>
    <t>George and Veda Shipley</t>
  </si>
  <si>
    <t>Basic sponsorship</t>
  </si>
  <si>
    <t>Travelling expenses</t>
  </si>
  <si>
    <t>Debt owed from last year</t>
  </si>
  <si>
    <t>Total</t>
  </si>
  <si>
    <t>Driving lessons</t>
  </si>
  <si>
    <t>Amount remaining</t>
  </si>
  <si>
    <t>Pat Jacobsen</t>
  </si>
  <si>
    <t>Francisco Nkoma - Grade 12</t>
  </si>
  <si>
    <t>Jimmy Sakala - Grade 9</t>
  </si>
  <si>
    <t>Michael Bell</t>
  </si>
  <si>
    <t>Dictionary</t>
  </si>
  <si>
    <t>Calculator</t>
  </si>
  <si>
    <t>Justina Banda - seamstress</t>
  </si>
  <si>
    <t>Kelvin Msipu - Grade 10</t>
  </si>
  <si>
    <t>Bank charges</t>
  </si>
  <si>
    <t>Total required</t>
  </si>
  <si>
    <t>William Phiri</t>
  </si>
  <si>
    <t>Deborah and Larry Kobza</t>
  </si>
  <si>
    <t>Pit saw</t>
  </si>
  <si>
    <t>Cross cut saw</t>
  </si>
  <si>
    <t>Rain boot (Wellington boot)</t>
  </si>
  <si>
    <t>Wood Plane</t>
  </si>
  <si>
    <t>5 Metre rule</t>
  </si>
  <si>
    <t>Bicycle</t>
  </si>
  <si>
    <t>Sharpening kit</t>
  </si>
  <si>
    <t xml:space="preserve">2 pillow cases </t>
  </si>
  <si>
    <t>School fees</t>
  </si>
  <si>
    <t>Expenses</t>
  </si>
  <si>
    <t>Book for guides</t>
  </si>
  <si>
    <t>Mostaf Phiri</t>
  </si>
  <si>
    <t>Steve Carr and Alex Dyet</t>
  </si>
  <si>
    <t>School fees at Mfuwe Secondary</t>
  </si>
  <si>
    <t>Grade 9 Exam fees</t>
  </si>
  <si>
    <t>P.T.A. School fee</t>
  </si>
  <si>
    <t>1 pair black BATA shooes</t>
  </si>
  <si>
    <t>2 pair socks</t>
  </si>
  <si>
    <t>2 ties</t>
  </si>
  <si>
    <t>Scribblers, belt, pens and pencils</t>
  </si>
  <si>
    <t>Dabson Banda</t>
  </si>
  <si>
    <t xml:space="preserve">School fees at Katemo Primary </t>
  </si>
  <si>
    <t>2 Shirts</t>
  </si>
  <si>
    <t>2 pair trousers</t>
  </si>
  <si>
    <t>Date</t>
  </si>
  <si>
    <t>School bag</t>
  </si>
  <si>
    <t>Belt</t>
  </si>
  <si>
    <t>05/03/2007</t>
  </si>
  <si>
    <t>06/12/2006</t>
  </si>
  <si>
    <t>23/11/2006</t>
  </si>
  <si>
    <t>07/12/2006</t>
  </si>
  <si>
    <t>06/01/2007</t>
  </si>
  <si>
    <t>School books, pencils, pens, etc</t>
  </si>
  <si>
    <t xml:space="preserve">1 Ream paper </t>
  </si>
  <si>
    <t>Exercise books x 10</t>
  </si>
  <si>
    <t>Mathematical set</t>
  </si>
  <si>
    <t>Pens x 5</t>
  </si>
  <si>
    <t>Pencils x 3</t>
  </si>
  <si>
    <t>Sewing thread and bobbins</t>
  </si>
  <si>
    <t>Material, cotton, buttons, etc</t>
  </si>
  <si>
    <t>Mbaza Zimba</t>
  </si>
  <si>
    <t>Grant O'Brien</t>
  </si>
  <si>
    <t>06/03/2007</t>
  </si>
  <si>
    <t>Food at Cobra restaurant</t>
  </si>
  <si>
    <t>Tikonande, Katete accommod.</t>
  </si>
  <si>
    <t>Text books - Chipata</t>
  </si>
  <si>
    <t>1 pair trousers</t>
  </si>
  <si>
    <t>Shoe polish and soap</t>
  </si>
  <si>
    <t>Travel to Chipata</t>
  </si>
  <si>
    <t>Travel to Katete</t>
  </si>
  <si>
    <t>Taxi Katete - Chipata</t>
  </si>
  <si>
    <t>B. J. (Joseph Zulu) driving lessons</t>
  </si>
  <si>
    <t>Mastone Malipita</t>
  </si>
  <si>
    <t>Sharon O'Brien</t>
  </si>
  <si>
    <t>3/04/2007</t>
  </si>
  <si>
    <t>Bicycle tyres</t>
  </si>
  <si>
    <t>Bicycle tubes</t>
  </si>
  <si>
    <t>Tuition</t>
  </si>
  <si>
    <t>?</t>
  </si>
  <si>
    <t>Additional school fees for Mfuwe</t>
  </si>
  <si>
    <t>Mary Musinda</t>
  </si>
  <si>
    <t>Ian and Hazel Burn</t>
  </si>
  <si>
    <t>Examination fee</t>
  </si>
  <si>
    <t>School top up</t>
  </si>
  <si>
    <t>Elizabeth Nkoma - teacher training</t>
  </si>
  <si>
    <t>Alan Findlay</t>
  </si>
  <si>
    <t>Teacher training college fee</t>
  </si>
  <si>
    <t>Geography book</t>
  </si>
  <si>
    <t>School books</t>
  </si>
  <si>
    <t>Exam fee</t>
  </si>
  <si>
    <t>School fee</t>
  </si>
  <si>
    <t>Civics</t>
  </si>
  <si>
    <t>History</t>
  </si>
  <si>
    <t>Trip to Chipata for marks</t>
  </si>
  <si>
    <t>Food</t>
  </si>
  <si>
    <t>School fees (reduced from 84,000 Kwa)</t>
  </si>
  <si>
    <t>Masauso Musinda</t>
  </si>
  <si>
    <t>School shoes</t>
  </si>
  <si>
    <t>03/04/2007</t>
  </si>
  <si>
    <t>2 school ties</t>
  </si>
  <si>
    <t>2 school shirts</t>
  </si>
  <si>
    <t>2 school trousers</t>
  </si>
  <si>
    <t>1 Shirt</t>
  </si>
  <si>
    <t>1 trousers</t>
  </si>
  <si>
    <t>1 rim paper</t>
  </si>
  <si>
    <t>Ten 80 page scribblers</t>
  </si>
  <si>
    <t>Zoom shoe polish</t>
  </si>
  <si>
    <t>5 pencils</t>
  </si>
  <si>
    <t>5 pens</t>
  </si>
  <si>
    <t>1 rubber eraser</t>
  </si>
  <si>
    <t>Chik [hand soap]</t>
  </si>
  <si>
    <t>2 school skirts</t>
  </si>
  <si>
    <t>Foot pump</t>
  </si>
  <si>
    <t>2 bicycle tyre tubes</t>
  </si>
  <si>
    <t xml:space="preserve"> 09/04/2007</t>
  </si>
  <si>
    <t>For setting up in business</t>
  </si>
  <si>
    <t>Sharpening files 6mm round x1</t>
  </si>
  <si>
    <t>Sharpening files 8mm triangle x1</t>
  </si>
  <si>
    <t>Sharpening files 15mm flat x1</t>
  </si>
  <si>
    <t>Books:</t>
  </si>
  <si>
    <t>Yes I can!</t>
  </si>
  <si>
    <t>Suitcase</t>
  </si>
  <si>
    <t xml:space="preserve"> Chisel set from Axminster</t>
  </si>
  <si>
    <t>Extra tuition at Katemo</t>
  </si>
  <si>
    <t>Solar panel</t>
  </si>
  <si>
    <t>LED lights</t>
  </si>
  <si>
    <t>Electrical wire</t>
  </si>
  <si>
    <t>Blankets and sheets</t>
  </si>
  <si>
    <t>Catarina Melis Maive</t>
  </si>
  <si>
    <t>19/05/2007</t>
  </si>
  <si>
    <t>Airport Fees paid by James taxi</t>
  </si>
  <si>
    <t>James Taxi ZIOH to airport</t>
  </si>
  <si>
    <t>James Taxi airport to ZIOH</t>
  </si>
  <si>
    <t>James Taxi ZIOH to bus terminal</t>
  </si>
  <si>
    <t>Flights to Lusaka</t>
  </si>
  <si>
    <t>Flight to Lusaka</t>
  </si>
  <si>
    <t>Bus and accommodation Lusaka/Sikin</t>
  </si>
  <si>
    <t>Given to Thomas in Lusaka</t>
  </si>
  <si>
    <t>Dabson</t>
  </si>
  <si>
    <t>Banda</t>
  </si>
  <si>
    <t>Jess</t>
  </si>
  <si>
    <t>Mastone</t>
  </si>
  <si>
    <t>Malipita</t>
  </si>
  <si>
    <t>Msipu</t>
  </si>
  <si>
    <t>Kelvin</t>
  </si>
  <si>
    <t>Musinda</t>
  </si>
  <si>
    <t>Mary</t>
  </si>
  <si>
    <t>Masauso</t>
  </si>
  <si>
    <t>Nkhoma</t>
  </si>
  <si>
    <t>Elizabeth</t>
  </si>
  <si>
    <t>Francisco</t>
  </si>
  <si>
    <t>William</t>
  </si>
  <si>
    <t>Jimmy</t>
  </si>
  <si>
    <t>Mbaza</t>
  </si>
  <si>
    <t>Zimba</t>
  </si>
  <si>
    <t>Sakala</t>
  </si>
  <si>
    <t>Zulu</t>
  </si>
  <si>
    <t>Joseph</t>
  </si>
  <si>
    <t>Mostaf</t>
  </si>
  <si>
    <t>Manson</t>
  </si>
  <si>
    <t>Phiri</t>
  </si>
  <si>
    <t>Johnny Bell</t>
  </si>
  <si>
    <t>Justina</t>
  </si>
  <si>
    <t>Manson Banda - Grade 12</t>
  </si>
  <si>
    <t>Totals:</t>
  </si>
  <si>
    <t>Owing:</t>
  </si>
  <si>
    <t>Julius</t>
  </si>
  <si>
    <t>Derrick</t>
  </si>
  <si>
    <t>Mbewe</t>
  </si>
  <si>
    <t>James</t>
  </si>
  <si>
    <t>Chulu</t>
  </si>
  <si>
    <t>Samson</t>
  </si>
  <si>
    <t>First name</t>
  </si>
  <si>
    <t>Surname</t>
  </si>
  <si>
    <t>Sponsor</t>
  </si>
  <si>
    <t>George Shipley</t>
  </si>
  <si>
    <t>Ian Burn</t>
  </si>
  <si>
    <t>Steve and Alex</t>
  </si>
  <si>
    <t>Catarina Maive</t>
  </si>
  <si>
    <t>Derrick Mbewe</t>
  </si>
  <si>
    <t>History Grane nine</t>
  </si>
  <si>
    <t>Civics Grades 8 and 9</t>
  </si>
  <si>
    <t>Mathematics Grade 9</t>
  </si>
  <si>
    <t>R.E.</t>
  </si>
  <si>
    <t>Atlas</t>
  </si>
  <si>
    <t>Mathematics Grade 6</t>
  </si>
  <si>
    <t>Basic English 5PB</t>
  </si>
  <si>
    <t>Mathematics Grade 8</t>
  </si>
  <si>
    <t>R.E Grade 9</t>
  </si>
  <si>
    <t>English parts 1&amp;2 Grade 9</t>
  </si>
  <si>
    <t>Gem for the Pasha</t>
  </si>
  <si>
    <t xml:space="preserve"> 08/05/2007</t>
  </si>
  <si>
    <t>R.E. Textbook</t>
  </si>
  <si>
    <t>English textbook</t>
  </si>
  <si>
    <t>Environmental Science</t>
  </si>
  <si>
    <t>31/04/2007</t>
  </si>
  <si>
    <t>Clothes for Mbaza and Thomas, Lusaka</t>
  </si>
  <si>
    <t>Food, Manda Hill, Lusaka</t>
  </si>
  <si>
    <t>Given to Thomas at Sikin, for travel in August</t>
  </si>
  <si>
    <t>Samson Banda - male nurse</t>
  </si>
  <si>
    <t>Duncan</t>
  </si>
  <si>
    <t>Polish</t>
  </si>
  <si>
    <t>Geography</t>
  </si>
  <si>
    <t>Commerce</t>
  </si>
  <si>
    <t>Sundries</t>
  </si>
  <si>
    <t>School books Env. Sci.</t>
  </si>
  <si>
    <t>c/o Yotam Sakala</t>
  </si>
  <si>
    <t>Flatdogs Camp</t>
  </si>
  <si>
    <t>P.O. Box 125</t>
  </si>
  <si>
    <t>Mfuwe</t>
  </si>
  <si>
    <t>Eastern Province</t>
  </si>
  <si>
    <t>Zambia</t>
  </si>
  <si>
    <t>Registration Fees</t>
  </si>
  <si>
    <t>Lodging fees</t>
  </si>
  <si>
    <t>Transport money</t>
  </si>
  <si>
    <t>Bedding</t>
  </si>
  <si>
    <t>Groceries</t>
  </si>
  <si>
    <t>Bag</t>
  </si>
  <si>
    <t>Iniform x2</t>
  </si>
  <si>
    <t>Shoes</t>
  </si>
  <si>
    <t>Stationaries</t>
  </si>
  <si>
    <t>Cooker, plates, pots, etc</t>
  </si>
  <si>
    <t>Justina Banda</t>
  </si>
  <si>
    <t>P.O. Box 86</t>
  </si>
  <si>
    <t>Mambwe District</t>
  </si>
  <si>
    <t>Samson Banda</t>
  </si>
  <si>
    <t>Jess Phiri</t>
  </si>
  <si>
    <t>Neil Lazaro</t>
  </si>
  <si>
    <t>Mastone Malapita</t>
  </si>
  <si>
    <t>c/o Yosefe Basic School</t>
  </si>
  <si>
    <t>P.O. Box 51006</t>
  </si>
  <si>
    <t>Kelvin Msipu</t>
  </si>
  <si>
    <t>c/o Edina Banda</t>
  </si>
  <si>
    <t>Chikungu Basic School</t>
  </si>
  <si>
    <t>Chikungu Sub-Post Office</t>
  </si>
  <si>
    <t>Chipata</t>
  </si>
  <si>
    <t>c/o James Musinda</t>
  </si>
  <si>
    <t>Chivimba Village</t>
  </si>
  <si>
    <t>Chiwawatala Basic School</t>
  </si>
  <si>
    <t>P.O. Box 51</t>
  </si>
  <si>
    <t>Thomas Mwanza - St Francis, Katemo</t>
  </si>
  <si>
    <t>Thomas Mwanza</t>
  </si>
  <si>
    <t>c/o Mr G Manda</t>
  </si>
  <si>
    <t>St Luke's Hill School</t>
  </si>
  <si>
    <t>Box 38</t>
  </si>
  <si>
    <t>Mambwe</t>
  </si>
  <si>
    <t>Thomas requires about 3,000,000 for a year</t>
  </si>
  <si>
    <t>Elizabeth Nkoma</t>
  </si>
  <si>
    <t>c/o Chiwawatala Basic School</t>
  </si>
  <si>
    <t>P.O. Box 510051</t>
  </si>
  <si>
    <t>Paul</t>
  </si>
  <si>
    <t>Paul Nkhoma - School Sponsorship</t>
  </si>
  <si>
    <t>First term fees</t>
  </si>
  <si>
    <t>c/o Mfuwe Secondary School</t>
  </si>
  <si>
    <t>P.O. Box 48</t>
  </si>
  <si>
    <t>Rabson Phiri</t>
  </si>
  <si>
    <t>c/o Jeff Phiri</t>
  </si>
  <si>
    <t>Cool Runnings</t>
  </si>
  <si>
    <t>P.O. Box 98</t>
  </si>
  <si>
    <t>Rabson</t>
  </si>
  <si>
    <t>Solar Panel</t>
  </si>
  <si>
    <t>LED lamps</t>
  </si>
  <si>
    <t>Jimmy Sakala</t>
  </si>
  <si>
    <t>Box 6</t>
  </si>
  <si>
    <t>Tuition Fees</t>
  </si>
  <si>
    <t>Registration fees</t>
  </si>
  <si>
    <t>Lodging</t>
  </si>
  <si>
    <t>Transport Money</t>
  </si>
  <si>
    <t>Beddings</t>
  </si>
  <si>
    <t>Uniform x2</t>
  </si>
  <si>
    <t>Supplies for Chilanga Clinic</t>
  </si>
  <si>
    <t>amounts</t>
  </si>
  <si>
    <t>Larry and Debby Kobza</t>
  </si>
  <si>
    <t>Books from Amazon</t>
  </si>
  <si>
    <t>Books from Lusaka</t>
  </si>
  <si>
    <t>Casual Clothing</t>
  </si>
  <si>
    <t>Scales</t>
  </si>
  <si>
    <t>Final lot of books</t>
  </si>
  <si>
    <t>Sports gear</t>
  </si>
  <si>
    <t>Air fare for August 13,2007</t>
  </si>
  <si>
    <t>Exlpaining physics</t>
  </si>
  <si>
    <t>Julius Zulu - Pharmacy at NIPA</t>
  </si>
  <si>
    <t>Paul Nkhoma</t>
  </si>
  <si>
    <t>Files bought by Steve and Alex</t>
  </si>
  <si>
    <t>23/11/06</t>
  </si>
  <si>
    <t>Running shoes</t>
  </si>
  <si>
    <t>Photocopying</t>
  </si>
  <si>
    <t>Fees</t>
  </si>
  <si>
    <t>Transport</t>
  </si>
  <si>
    <t>James Musinda</t>
  </si>
  <si>
    <t>Melinda Burn</t>
  </si>
  <si>
    <t>Computer course in Chipata</t>
  </si>
  <si>
    <t>Uniform</t>
  </si>
  <si>
    <t>Fees/Boarding</t>
  </si>
  <si>
    <t>Extras</t>
  </si>
  <si>
    <t>All extras</t>
  </si>
  <si>
    <t>Extras for Term 3</t>
  </si>
  <si>
    <t>US$</t>
  </si>
  <si>
    <t>CAN$</t>
  </si>
  <si>
    <t>Mambwe Village</t>
  </si>
  <si>
    <t>c/o Chiwawatala Primary School</t>
  </si>
  <si>
    <t>Annie and Peter Bunneman</t>
  </si>
  <si>
    <t>Term 3 2007 Chizongwe</t>
  </si>
  <si>
    <t>STERLING£</t>
  </si>
  <si>
    <t>EURO€</t>
  </si>
  <si>
    <t>Simplified Budget for Mfuwe Day School Term 3 2007:</t>
  </si>
  <si>
    <t>Pamphlets</t>
  </si>
  <si>
    <t>Extra Lessons</t>
  </si>
  <si>
    <t>School Fees Term 3</t>
  </si>
  <si>
    <t>Extras Term 3</t>
  </si>
  <si>
    <t>TOTAL</t>
  </si>
  <si>
    <t>School Fees</t>
  </si>
  <si>
    <t>Rent to Mrs. Njovu</t>
  </si>
  <si>
    <t>Term 3 2007 Extras</t>
  </si>
  <si>
    <t>Extras Term 3 2007</t>
  </si>
  <si>
    <t>Harper and Paterson</t>
  </si>
  <si>
    <t>P and A Bunneman</t>
  </si>
  <si>
    <t>Term 3 2007 fees and extras</t>
  </si>
  <si>
    <t>Rent to Mrs Njovu</t>
  </si>
  <si>
    <t>Teeth done at St Francis</t>
  </si>
  <si>
    <t>Accommodation 2 days</t>
  </si>
  <si>
    <t>Chainama Tuition</t>
  </si>
  <si>
    <t>2 new front teeth</t>
  </si>
  <si>
    <t>Biology</t>
  </si>
  <si>
    <t>Chemistry</t>
  </si>
  <si>
    <t>Physics</t>
  </si>
  <si>
    <t>English</t>
  </si>
  <si>
    <t>Mathematics</t>
  </si>
  <si>
    <t>Text books:</t>
  </si>
  <si>
    <t>Trip to Lusaka for interview at Chainama</t>
  </si>
  <si>
    <t>Teeth:</t>
  </si>
  <si>
    <t>Total for 2007</t>
  </si>
  <si>
    <t>Travel to Lusaka for interview</t>
  </si>
  <si>
    <t>and this will be provided by Mfuwe Lodge</t>
  </si>
  <si>
    <t xml:space="preserve">This sponsorship covers all </t>
  </si>
  <si>
    <t>of the year 2007</t>
  </si>
  <si>
    <t>Peter and Angela Davey</t>
  </si>
  <si>
    <t>Wormit</t>
  </si>
  <si>
    <t>1 Northview Terrace</t>
  </si>
  <si>
    <t>Newport On Tay, DD6 8PP</t>
  </si>
  <si>
    <t>Prof Peter and Angela Davey</t>
  </si>
  <si>
    <t>Peter and Angie Davey</t>
  </si>
  <si>
    <t>School</t>
  </si>
  <si>
    <t>College</t>
  </si>
  <si>
    <t>Students</t>
  </si>
  <si>
    <t>James Chulu - Mfuwe School</t>
  </si>
  <si>
    <t>Term 3, 2007:</t>
  </si>
  <si>
    <t>The Tower</t>
  </si>
  <si>
    <t>Fife, Scotland, U.K.</t>
  </si>
  <si>
    <t>Alastair Harper and Sandy Paterson</t>
  </si>
  <si>
    <t>Caterina Melis Maive</t>
  </si>
  <si>
    <t>presso Fernanda Giulini</t>
  </si>
  <si>
    <t>Corso Porta Nuova 15</t>
  </si>
  <si>
    <t>Italy</t>
  </si>
  <si>
    <t>Milano 20121</t>
  </si>
  <si>
    <t>Grade 9 in 2007</t>
  </si>
  <si>
    <t>Carmen Haney</t>
  </si>
  <si>
    <t>Amount remaining:</t>
  </si>
  <si>
    <t>Grant and Johnny (Dentist in Katete)</t>
  </si>
  <si>
    <t>Total sponsorship paid by cheque, 16/07/07</t>
  </si>
  <si>
    <t>2008 Term 1:</t>
  </si>
  <si>
    <t>School fees 45,000</t>
  </si>
  <si>
    <t>Exam fess 28,500</t>
  </si>
  <si>
    <t>Black Shoe 90,000</t>
  </si>
  <si>
    <t>Books (12) 22,000</t>
  </si>
  <si>
    <t>Mathematical set 15,000</t>
  </si>
  <si>
    <t>School bag 30,000</t>
  </si>
  <si>
    <t>Blue trousers (2) 60,000</t>
  </si>
  <si>
    <t>Blue Shirt (2) 60,000</t>
  </si>
  <si>
    <t>Socks 6,000</t>
  </si>
  <si>
    <t>Polish 10,000</t>
  </si>
  <si>
    <t>Pens 6,000</t>
  </si>
  <si>
    <t>Pencils 1,000</t>
  </si>
  <si>
    <t>Lotion 10,000</t>
  </si>
  <si>
    <t>Glycerine 5,000</t>
  </si>
  <si>
    <t>Bathing soap 10,000</t>
  </si>
  <si>
    <t>Washing soap 10,000</t>
  </si>
  <si>
    <t>Sport shoe 45,000</t>
  </si>
  <si>
    <t>Tropicals 5,000</t>
  </si>
  <si>
    <t>Spare trousers 30,000</t>
  </si>
  <si>
    <t>Bicycle spare parts 150,000</t>
  </si>
  <si>
    <t>c/o Katemo Basic School</t>
  </si>
  <si>
    <t>Box 43</t>
  </si>
  <si>
    <t xml:space="preserve"> Dabson Banda</t>
  </si>
  <si>
    <t>2008  Term 1 - Masauso</t>
  </si>
  <si>
    <t xml:space="preserve">Rent to Mrs Njovu:  </t>
  </si>
  <si>
    <t>Extras: </t>
  </si>
  <si>
    <t xml:space="preserve">School fees:  </t>
  </si>
  <si>
    <t xml:space="preserve">Extras:  </t>
  </si>
  <si>
    <t>Mary Musinda 2008 Term 1</t>
  </si>
  <si>
    <t>2008 Term 1</t>
  </si>
  <si>
    <t>Teeth (Second time!)</t>
  </si>
  <si>
    <t xml:space="preserve">St Francis:  </t>
  </si>
  <si>
    <t xml:space="preserve">Transport:  </t>
  </si>
  <si>
    <t xml:space="preserve">Operation fee:  </t>
  </si>
  <si>
    <t xml:space="preserve">Food:  </t>
  </si>
  <si>
    <t>Grade 6 in 2007, term 3</t>
  </si>
  <si>
    <t>2008 Term 2</t>
  </si>
  <si>
    <t>Total required to end of 2007</t>
  </si>
  <si>
    <t>Total required to the end of Term 3, 2007</t>
  </si>
  <si>
    <t>Term 3, 2007</t>
  </si>
  <si>
    <t>Total to the end of Term 2, 2008</t>
  </si>
  <si>
    <t>Ream paper</t>
  </si>
  <si>
    <t>Pencils, pens, etc</t>
  </si>
  <si>
    <t>Geography project</t>
  </si>
  <si>
    <t>Sports wear</t>
  </si>
  <si>
    <t>Mary Musinda 2008 Term 2</t>
  </si>
  <si>
    <t>Pencils, pens, books</t>
  </si>
  <si>
    <t>1 ream paper</t>
  </si>
  <si>
    <t>sports wear</t>
  </si>
  <si>
    <t>Georgraphy project</t>
  </si>
  <si>
    <t>Total required fir Term 1, 2008</t>
  </si>
  <si>
    <t>2008  Term 2 - Masauso</t>
  </si>
  <si>
    <t>Pens, books, etc</t>
  </si>
  <si>
    <t>Total required for Term 2, 2008</t>
  </si>
  <si>
    <t>Total required for Term 1, 2008</t>
  </si>
  <si>
    <t>Total, Jimmy Musinda:</t>
  </si>
  <si>
    <t>2008 Term 2:</t>
  </si>
  <si>
    <t>Trousers</t>
  </si>
  <si>
    <t>Shirts</t>
  </si>
  <si>
    <t>School Bag</t>
  </si>
  <si>
    <t>Books</t>
  </si>
  <si>
    <t>Pens, pencils, etc</t>
  </si>
  <si>
    <t>Shorts</t>
  </si>
  <si>
    <t>No tuition</t>
  </si>
  <si>
    <t>Soap</t>
  </si>
  <si>
    <t>Bicycle spares</t>
  </si>
  <si>
    <t>Bed sheets</t>
  </si>
  <si>
    <t>extra for transport &amp; costs to Kamoto/St Francis</t>
  </si>
  <si>
    <t>Total to the end of Term 2:</t>
  </si>
  <si>
    <t>Total to the end of Term 1:</t>
  </si>
  <si>
    <t>Total for Term 2:</t>
  </si>
  <si>
    <t>School Fees Term 2</t>
  </si>
  <si>
    <t>Rent</t>
  </si>
  <si>
    <t>Extras Term 2</t>
  </si>
  <si>
    <t>TOTAL for Term 1</t>
  </si>
  <si>
    <t>Materials</t>
  </si>
  <si>
    <t>Mostaf given this amount on 09/06/08</t>
  </si>
  <si>
    <t>Jimmy given this amount on 09/06/08</t>
  </si>
  <si>
    <t>Mastone was given on June 9,2008:</t>
  </si>
  <si>
    <t>Tuition:</t>
  </si>
  <si>
    <t>Boarding:</t>
  </si>
  <si>
    <t>Books (training manuals)</t>
  </si>
  <si>
    <t>Indexing fee</t>
  </si>
  <si>
    <t>Medicals</t>
  </si>
  <si>
    <t>ZEN examinations</t>
  </si>
  <si>
    <t>ZUNO</t>
  </si>
  <si>
    <t>Maintenance &amp; minor repairs</t>
  </si>
  <si>
    <t>Internal examinations</t>
  </si>
  <si>
    <t>Library maintenance</t>
  </si>
  <si>
    <t>Hostel project contribution</t>
  </si>
  <si>
    <t>OTHERS</t>
  </si>
  <si>
    <t>Basic needs like (clothes etc)</t>
  </si>
  <si>
    <t>Total:</t>
  </si>
  <si>
    <t>Name of Account holder:  Francis Sakala</t>
  </si>
  <si>
    <t>Zambian National Commercial Bank</t>
  </si>
  <si>
    <t>Acct No.  0060010000008918</t>
  </si>
  <si>
    <t>Mfuwe Branch</t>
  </si>
  <si>
    <t>Lusaka</t>
  </si>
  <si>
    <t>Finance Bank</t>
  </si>
  <si>
    <t>Kamwala Branch</t>
  </si>
  <si>
    <t>Acct. No.:  0074232865007</t>
  </si>
  <si>
    <t>Amount remaining for the Musinda siblings:</t>
  </si>
  <si>
    <t>Given to Noah by me in Lusaka:</t>
  </si>
  <si>
    <t>Name of Account holder:  Noah Mbewe</t>
  </si>
  <si>
    <t>Mary and Masauso</t>
  </si>
  <si>
    <t>Jimmy (James) Musinda</t>
  </si>
  <si>
    <t>Noah</t>
  </si>
  <si>
    <t>Liz Weaver</t>
  </si>
  <si>
    <t>School fees Term 3 2007</t>
  </si>
  <si>
    <t>June 2008 Rates</t>
  </si>
  <si>
    <t>Noah Mbewe NIPA</t>
  </si>
  <si>
    <t>Elizabeth Hartley</t>
  </si>
  <si>
    <t>9 Newfield Drive</t>
  </si>
  <si>
    <t>Menston</t>
  </si>
  <si>
    <t>Ilkley  LS29 6JR</t>
  </si>
  <si>
    <t>W. Yorks</t>
  </si>
  <si>
    <t>New Rates</t>
  </si>
  <si>
    <t>from June 2008</t>
  </si>
  <si>
    <t>NOAH MBEWE</t>
  </si>
  <si>
    <t>Acct No.  0660010000258057</t>
  </si>
  <si>
    <t>Branch: Premium</t>
  </si>
  <si>
    <t>Liz Hartley</t>
  </si>
  <si>
    <t>Lapennas</t>
  </si>
  <si>
    <t>Chazwe Village</t>
  </si>
  <si>
    <t>via Solwezi</t>
  </si>
  <si>
    <t>Northern Province</t>
  </si>
  <si>
    <t>Solwezi</t>
  </si>
  <si>
    <t xml:space="preserve">Mukinge Nurses Training College </t>
  </si>
  <si>
    <t>120024 Kasempa</t>
  </si>
  <si>
    <t>Second Semester:</t>
  </si>
  <si>
    <t>08/11/2007</t>
  </si>
  <si>
    <t>29/10/2007</t>
  </si>
  <si>
    <t>01/04/2008</t>
  </si>
  <si>
    <t>01/09/2007</t>
  </si>
  <si>
    <t>17/08/2007</t>
  </si>
  <si>
    <t>08/12/2006</t>
  </si>
  <si>
    <t>15/03/2007</t>
  </si>
  <si>
    <t>Term 1 - Chipata Day Secondary</t>
  </si>
  <si>
    <t>Will start term 3 of Grade 11 at Chipata Day Secondary in September, 2007</t>
  </si>
  <si>
    <t>Total Sponsorship:</t>
  </si>
  <si>
    <t>Extras for Term 3, 2007</t>
  </si>
  <si>
    <t>School materials</t>
  </si>
  <si>
    <t>Term 2, 2008</t>
  </si>
  <si>
    <t>Total for Term 3,2007</t>
  </si>
  <si>
    <t>03/03/2008</t>
  </si>
  <si>
    <t>School Fees/boarding</t>
  </si>
  <si>
    <t>TOTAL for Term 2:</t>
  </si>
  <si>
    <t>Grand total:</t>
  </si>
  <si>
    <t>Total to the end of Term 2, 2008:</t>
  </si>
  <si>
    <t>Total for Term 2, 2008</t>
  </si>
  <si>
    <t>Total for Term 1, 2008</t>
  </si>
  <si>
    <t>Burn</t>
  </si>
  <si>
    <t>JB&amp;GOB (teeth)</t>
  </si>
  <si>
    <t>Jimmy Musinda - teeth</t>
  </si>
  <si>
    <t>Grand Total</t>
  </si>
  <si>
    <t>Total sponsorship:</t>
  </si>
  <si>
    <t>Tern 3, 2007</t>
  </si>
  <si>
    <t>Medical fee</t>
  </si>
  <si>
    <t>Sports fee</t>
  </si>
  <si>
    <t>8 Exercise books 80 pages</t>
  </si>
  <si>
    <t>Pens and pencils</t>
  </si>
  <si>
    <t>New black shoes</t>
  </si>
  <si>
    <t>Text book, pamphlets, etc</t>
  </si>
  <si>
    <t>Rim of plain papers</t>
  </si>
  <si>
    <t>Rental fee</t>
  </si>
  <si>
    <t>Transport going and coming from school</t>
  </si>
  <si>
    <t>Pocket money</t>
  </si>
  <si>
    <t>Term 2 - Chipata Day Secondary</t>
  </si>
  <si>
    <t xml:space="preserve">Amount remaining </t>
  </si>
  <si>
    <t>Chipata Day Secondary School</t>
  </si>
  <si>
    <t>P.O. Box 510510</t>
  </si>
  <si>
    <t xml:space="preserve">Paul Nkhoma </t>
  </si>
  <si>
    <t>APU Department</t>
  </si>
  <si>
    <t>Term 1, 2008 - Mfuwe Day Secondary</t>
  </si>
  <si>
    <t>Term 2 - Jubeva Teacher's Training College</t>
  </si>
  <si>
    <t>School Fees/Boarding</t>
  </si>
  <si>
    <t>one quarter hotel in Lusaka</t>
  </si>
  <si>
    <t>NIPA College, Lusaka</t>
  </si>
  <si>
    <t>Given to Julius, 11/06/2008 in Lusaka</t>
  </si>
  <si>
    <t>Additional Materials in Chipata and Mfuwe</t>
  </si>
  <si>
    <t>TOTALS:</t>
  </si>
  <si>
    <t>17/06/2008</t>
  </si>
  <si>
    <t>English lessons</t>
  </si>
  <si>
    <t>Tuition - Term 2 plus holidays</t>
  </si>
  <si>
    <t>English books - Lusaka</t>
  </si>
  <si>
    <t>Steps into English - web</t>
  </si>
  <si>
    <t>Book - Good Study Skill</t>
  </si>
  <si>
    <t xml:space="preserve">Book - Amazon:  </t>
  </si>
  <si>
    <t>Household Items</t>
  </si>
  <si>
    <t>Good Study Skills</t>
  </si>
  <si>
    <t>1/2 Day car hire</t>
  </si>
  <si>
    <t>1/2 day car hire</t>
  </si>
  <si>
    <t>29/05/2008</t>
  </si>
  <si>
    <t>Paraffin</t>
  </si>
  <si>
    <t>Lamp and wick</t>
  </si>
  <si>
    <t>Brazier</t>
  </si>
  <si>
    <t>Charcoal</t>
  </si>
  <si>
    <t>28/05/2008</t>
  </si>
  <si>
    <t>Mobile phone</t>
  </si>
  <si>
    <t>Talk time</t>
  </si>
  <si>
    <t>Sim Card</t>
  </si>
  <si>
    <t>Book - Good Study Skills</t>
  </si>
  <si>
    <t>1/8 hotel accommodation, Lusaka</t>
  </si>
  <si>
    <t>1/8 Hotel accommodation, Lusaka</t>
  </si>
  <si>
    <t>Inner tubes</t>
  </si>
  <si>
    <t>Machine oil</t>
  </si>
  <si>
    <t xml:space="preserve"> Sponsored by Grant O'Brien</t>
  </si>
  <si>
    <t>Term 1, 2008 - Katemo</t>
  </si>
  <si>
    <t>Term 2, 2008 - Katemo</t>
  </si>
  <si>
    <t>1/4 Diesel</t>
  </si>
  <si>
    <t>Taxi, Lusaka</t>
  </si>
  <si>
    <t>1/4 night accommodation</t>
  </si>
  <si>
    <t>Air fare return from Lusaka</t>
  </si>
  <si>
    <t>Air fare to Lusaka</t>
  </si>
  <si>
    <t>Bank:</t>
  </si>
  <si>
    <t>30/06/08</t>
  </si>
  <si>
    <t>c/o Mr S. Chilumba</t>
  </si>
  <si>
    <t>P.O. Box 37102</t>
  </si>
  <si>
    <t>Postal address in Lusaka:</t>
  </si>
  <si>
    <t>Grade 8, Term 1, 2008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</si>
</sst>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yy"/>
    <numFmt numFmtId="174" formatCode="mm/dd/yy"/>
    <numFmt numFmtId="175" formatCode="&quot;£&quot;#,##0.00"/>
  </numFmts>
  <fonts count="43">
    <font>
      <sz val="12"/>
      <name val="Garamond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b/>
      <sz val="14"/>
      <name val="Garamond"/>
      <family val="1"/>
    </font>
    <font>
      <sz val="12"/>
      <name val="Times New Roman"/>
      <family val="1"/>
    </font>
    <font>
      <sz val="12"/>
      <color indexed="10"/>
      <name val="Garamond"/>
      <family val="1"/>
    </font>
    <font>
      <sz val="14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17"/>
      <name val="Garamond"/>
      <family val="2"/>
    </font>
    <font>
      <sz val="12"/>
      <color indexed="20"/>
      <name val="Garamond"/>
      <family val="2"/>
    </font>
    <font>
      <sz val="12"/>
      <color indexed="60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b/>
      <sz val="12"/>
      <color indexed="52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i/>
      <sz val="12"/>
      <color indexed="23"/>
      <name val="Garamond"/>
      <family val="2"/>
    </font>
    <font>
      <b/>
      <sz val="12"/>
      <color indexed="8"/>
      <name val="Garamond"/>
      <family val="2"/>
    </font>
    <font>
      <sz val="12"/>
      <color indexed="9"/>
      <name val="Garamond"/>
      <family val="2"/>
    </font>
    <font>
      <sz val="12"/>
      <color indexed="8"/>
      <name val="Garamond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9C0006"/>
      <name val="Garamond"/>
      <family val="2"/>
    </font>
    <font>
      <b/>
      <sz val="12"/>
      <color rgb="FFFA7D00"/>
      <name val="Garamond"/>
      <family val="2"/>
    </font>
    <font>
      <b/>
      <sz val="12"/>
      <color theme="0"/>
      <name val="Garamond"/>
      <family val="2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3F3F76"/>
      <name val="Garamond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b/>
      <sz val="12"/>
      <color rgb="FF3F3F3F"/>
      <name val="Garamond"/>
      <family val="2"/>
    </font>
    <font>
      <b/>
      <sz val="18"/>
      <color theme="3"/>
      <name val="Cambria"/>
      <family val="2"/>
    </font>
    <font>
      <b/>
      <sz val="12"/>
      <color theme="1"/>
      <name val="Garamond"/>
      <family val="2"/>
    </font>
    <font>
      <sz val="12"/>
      <color rgb="FFFF0000"/>
      <name val="Garamon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3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3" fontId="0" fillId="0" borderId="1">
      <alignment horizontal="center"/>
      <protection locked="0"/>
    </xf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4" fontId="0" fillId="33" borderId="1">
      <alignment horizontal="center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3" fontId="0" fillId="0" borderId="11" applyNumberFormat="0" applyFill="0">
      <alignment horizontal="center"/>
      <protection/>
    </xf>
    <xf numFmtId="0" fontId="42" fillId="0" borderId="0" applyNumberFormat="0" applyFill="0" applyBorder="0" applyAlignment="0" applyProtection="0"/>
  </cellStyleXfs>
  <cellXfs count="533">
    <xf numFmtId="3" fontId="0" fillId="0" borderId="1" xfId="0" applyAlignment="1">
      <alignment horizontal="center"/>
    </xf>
    <xf numFmtId="3" fontId="1" fillId="0" borderId="12" xfId="0" applyFont="1" applyBorder="1" applyAlignment="1">
      <alignment horizontal="center"/>
    </xf>
    <xf numFmtId="3" fontId="0" fillId="0" borderId="12" xfId="0" applyBorder="1" applyAlignment="1">
      <alignment horizontal="center"/>
    </xf>
    <xf numFmtId="3" fontId="0" fillId="0" borderId="13" xfId="0" applyBorder="1" applyAlignment="1">
      <alignment horizontal="center"/>
    </xf>
    <xf numFmtId="3" fontId="0" fillId="0" borderId="1" xfId="0" applyAlignment="1">
      <alignment horizontal="center"/>
    </xf>
    <xf numFmtId="49" fontId="0" fillId="0" borderId="1" xfId="0" applyNumberFormat="1" applyAlignment="1">
      <alignment horizontal="center"/>
    </xf>
    <xf numFmtId="3" fontId="0" fillId="0" borderId="14" xfId="0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3" fontId="0" fillId="0" borderId="0" xfId="0" applyFill="1" applyBorder="1" applyAlignment="1">
      <alignment horizontal="center"/>
    </xf>
    <xf numFmtId="3" fontId="0" fillId="0" borderId="0" xfId="0" applyFill="1" applyBorder="1" applyAlignment="1">
      <alignment horizontal="center"/>
    </xf>
    <xf numFmtId="3" fontId="0" fillId="0" borderId="1" xfId="0" applyFill="1" applyAlignment="1">
      <alignment horizontal="center"/>
    </xf>
    <xf numFmtId="2" fontId="0" fillId="0" borderId="1" xfId="0" applyNumberFormat="1" applyFill="1" applyAlignment="1">
      <alignment horizontal="center"/>
    </xf>
    <xf numFmtId="3" fontId="0" fillId="34" borderId="15" xfId="0" applyFill="1" applyBorder="1" applyAlignment="1">
      <alignment horizontal="center"/>
    </xf>
    <xf numFmtId="3" fontId="0" fillId="0" borderId="15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3" fontId="0" fillId="0" borderId="14" xfId="0" applyBorder="1" applyAlignment="1">
      <alignment horizontal="center"/>
    </xf>
    <xf numFmtId="3" fontId="0" fillId="0" borderId="0" xfId="0" applyBorder="1" applyAlignment="1">
      <alignment horizontal="left" wrapText="1"/>
    </xf>
    <xf numFmtId="3" fontId="0" fillId="0" borderId="0" xfId="0" applyBorder="1" applyAlignment="1">
      <alignment horizontal="center"/>
    </xf>
    <xf numFmtId="1" fontId="0" fillId="0" borderId="1" xfId="0" applyNumberFormat="1" applyAlignment="1">
      <alignment horizontal="center"/>
    </xf>
    <xf numFmtId="3" fontId="2" fillId="0" borderId="1" xfId="0" applyFont="1" applyAlignment="1">
      <alignment horizontal="center"/>
    </xf>
    <xf numFmtId="3" fontId="0" fillId="34" borderId="16" xfId="0" applyFill="1" applyBorder="1" applyAlignment="1">
      <alignment horizontal="center"/>
    </xf>
    <xf numFmtId="3" fontId="0" fillId="33" borderId="17" xfId="0" applyFill="1" applyBorder="1" applyAlignment="1">
      <alignment horizontal="center"/>
    </xf>
    <xf numFmtId="2" fontId="0" fillId="33" borderId="18" xfId="0" applyNumberFormat="1" applyFill="1" applyBorder="1" applyAlignment="1">
      <alignment horizontal="right"/>
    </xf>
    <xf numFmtId="2" fontId="0" fillId="35" borderId="1" xfId="0" applyNumberFormat="1" applyFill="1" applyBorder="1" applyAlignment="1">
      <alignment horizontal="center"/>
    </xf>
    <xf numFmtId="3" fontId="0" fillId="0" borderId="1" xfId="0" applyBorder="1" applyAlignment="1">
      <alignment horizontal="center"/>
    </xf>
    <xf numFmtId="3" fontId="0" fillId="34" borderId="1" xfId="0" applyFill="1" applyBorder="1" applyAlignment="1">
      <alignment horizontal="center"/>
    </xf>
    <xf numFmtId="3" fontId="0" fillId="33" borderId="1" xfId="0" applyFill="1" applyBorder="1" applyAlignment="1">
      <alignment horizontal="center"/>
    </xf>
    <xf numFmtId="3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33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3" fontId="0" fillId="0" borderId="19" xfId="0" applyBorder="1" applyAlignment="1">
      <alignment horizontal="center"/>
    </xf>
    <xf numFmtId="3" fontId="0" fillId="0" borderId="1" xfId="0" applyFill="1" applyBorder="1" applyAlignment="1">
      <alignment horizontal="center"/>
    </xf>
    <xf numFmtId="3" fontId="1" fillId="0" borderId="14" xfId="0" applyFont="1" applyBorder="1" applyAlignment="1">
      <alignment horizontal="center"/>
    </xf>
    <xf numFmtId="3" fontId="1" fillId="0" borderId="1" xfId="0" applyFont="1" applyBorder="1" applyAlignment="1">
      <alignment horizontal="center"/>
    </xf>
    <xf numFmtId="3" fontId="0" fillId="0" borderId="20" xfId="0" applyBorder="1" applyAlignment="1">
      <alignment horizontal="center"/>
    </xf>
    <xf numFmtId="3" fontId="0" fillId="0" borderId="21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9" xfId="0" applyBorder="1" applyAlignment="1">
      <alignment horizontal="center"/>
    </xf>
    <xf numFmtId="3" fontId="0" fillId="0" borderId="13" xfId="0" applyBorder="1" applyAlignment="1">
      <alignment horizontal="center"/>
    </xf>
    <xf numFmtId="3" fontId="0" fillId="34" borderId="1" xfId="0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5" borderId="1" xfId="0" applyNumberFormat="1" applyFill="1" applyBorder="1" applyAlignment="1">
      <alignment horizontal="center"/>
    </xf>
    <xf numFmtId="3" fontId="0" fillId="0" borderId="0" xfId="0" applyFill="1" applyBorder="1" applyAlignment="1">
      <alignment horizontal="center" wrapText="1"/>
    </xf>
    <xf numFmtId="3" fontId="0" fillId="0" borderId="1" xfId="0" applyFill="1" applyAlignment="1">
      <alignment horizontal="center"/>
    </xf>
    <xf numFmtId="3" fontId="1" fillId="0" borderId="0" xfId="0" applyFont="1" applyBorder="1" applyAlignment="1">
      <alignment horizontal="center"/>
    </xf>
    <xf numFmtId="3" fontId="1" fillId="0" borderId="1" xfId="0" applyFont="1" applyBorder="1" applyAlignment="1">
      <alignment horizontal="left"/>
    </xf>
    <xf numFmtId="49" fontId="0" fillId="0" borderId="22" xfId="0" applyNumberFormat="1" applyFill="1" applyBorder="1" applyAlignment="1">
      <alignment horizontal="center"/>
    </xf>
    <xf numFmtId="2" fontId="0" fillId="0" borderId="1" xfId="0" applyNumberFormat="1" applyFill="1" applyAlignment="1">
      <alignment horizontal="center"/>
    </xf>
    <xf numFmtId="3" fontId="0" fillId="0" borderId="12" xfId="0" applyBorder="1" applyAlignment="1">
      <alignment horizontal="center"/>
    </xf>
    <xf numFmtId="3" fontId="0" fillId="34" borderId="15" xfId="0" applyFill="1" applyBorder="1" applyAlignment="1">
      <alignment horizontal="center"/>
    </xf>
    <xf numFmtId="3" fontId="0" fillId="35" borderId="1" xfId="0" applyFill="1" applyBorder="1" applyAlignment="1">
      <alignment horizontal="center"/>
    </xf>
    <xf numFmtId="3" fontId="0" fillId="33" borderId="1" xfId="0" applyFill="1" applyBorder="1" applyAlignment="1">
      <alignment horizontal="center"/>
    </xf>
    <xf numFmtId="3" fontId="0" fillId="36" borderId="1" xfId="0" applyFill="1" applyBorder="1" applyAlignment="1">
      <alignment horizontal="center"/>
    </xf>
    <xf numFmtId="2" fontId="0" fillId="33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3" fontId="0" fillId="36" borderId="15" xfId="0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35" borderId="1" xfId="0" applyNumberFormat="1" applyFill="1" applyBorder="1" applyAlignment="1">
      <alignment horizontal="center"/>
    </xf>
    <xf numFmtId="4" fontId="0" fillId="33" borderId="1" xfId="0" applyNumberFormat="1" applyFill="1" applyBorder="1" applyAlignment="1">
      <alignment horizontal="center"/>
    </xf>
    <xf numFmtId="4" fontId="0" fillId="36" borderId="1" xfId="0" applyNumberFormat="1" applyFill="1" applyBorder="1" applyAlignment="1">
      <alignment horizontal="center"/>
    </xf>
    <xf numFmtId="3" fontId="0" fillId="0" borderId="1" xfId="0" applyFill="1" applyBorder="1" applyAlignment="1">
      <alignment horizontal="right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Border="1" applyAlignment="1">
      <alignment horizontal="right"/>
    </xf>
    <xf numFmtId="3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 vertical="center"/>
    </xf>
    <xf numFmtId="4" fontId="0" fillId="35" borderId="12" xfId="0" applyNumberFormat="1" applyFill="1" applyBorder="1" applyAlignment="1">
      <alignment horizontal="center"/>
    </xf>
    <xf numFmtId="3" fontId="0" fillId="0" borderId="1" xfId="0" applyBorder="1" applyAlignment="1">
      <alignment horizontal="left" wrapText="1"/>
    </xf>
    <xf numFmtId="3" fontId="0" fillId="0" borderId="1" xfId="0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4" fontId="0" fillId="34" borderId="1" xfId="0" applyNumberFormat="1" applyFill="1" applyBorder="1" applyAlignment="1">
      <alignment horizontal="center"/>
    </xf>
    <xf numFmtId="3" fontId="0" fillId="0" borderId="23" xfId="0" applyBorder="1" applyAlignment="1">
      <alignment horizontal="center"/>
    </xf>
    <xf numFmtId="3" fontId="0" fillId="0" borderId="23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34" borderId="1" xfId="0" applyNumberFormat="1" applyFill="1" applyBorder="1" applyAlignment="1">
      <alignment horizontal="center"/>
    </xf>
    <xf numFmtId="2" fontId="0" fillId="36" borderId="1" xfId="0" applyNumberFormat="1" applyFill="1" applyBorder="1" applyAlignment="1">
      <alignment horizontal="center"/>
    </xf>
    <xf numFmtId="3" fontId="0" fillId="0" borderId="22" xfId="0" applyBorder="1" applyAlignment="1">
      <alignment horizontal="center"/>
    </xf>
    <xf numFmtId="3" fontId="0" fillId="0" borderId="23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Fill="1" applyBorder="1" applyAlignment="1">
      <alignment horizontal="left" wrapText="1"/>
    </xf>
    <xf numFmtId="2" fontId="0" fillId="34" borderId="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3" fontId="0" fillId="0" borderId="19" xfId="0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3" fontId="0" fillId="34" borderId="19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3" fontId="0" fillId="34" borderId="19" xfId="0" applyFill="1" applyBorder="1" applyAlignment="1">
      <alignment horizontal="center"/>
    </xf>
    <xf numFmtId="3" fontId="0" fillId="35" borderId="16" xfId="0" applyFill="1" applyBorder="1" applyAlignment="1">
      <alignment horizontal="center"/>
    </xf>
    <xf numFmtId="3" fontId="0" fillId="35" borderId="24" xfId="0" applyFill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3" fontId="0" fillId="0" borderId="12" xfId="0" applyFill="1" applyBorder="1" applyAlignment="1">
      <alignment horizontal="center"/>
    </xf>
    <xf numFmtId="2" fontId="0" fillId="33" borderId="1" xfId="0" applyNumberFormat="1" applyFill="1" applyBorder="1" applyAlignment="1">
      <alignment horizontal="right"/>
    </xf>
    <xf numFmtId="3" fontId="0" fillId="0" borderId="1" xfId="55">
      <alignment horizontal="center"/>
      <protection locked="0"/>
    </xf>
    <xf numFmtId="3" fontId="0" fillId="0" borderId="1" xfId="55" applyBorder="1">
      <alignment horizontal="center"/>
      <protection locked="0"/>
    </xf>
    <xf numFmtId="2" fontId="0" fillId="0" borderId="12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37" borderId="1" xfId="0" applyFill="1" applyBorder="1" applyAlignment="1">
      <alignment horizontal="center"/>
    </xf>
    <xf numFmtId="3" fontId="2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0" borderId="12" xfId="55" applyBorder="1">
      <alignment horizontal="center"/>
      <protection locked="0"/>
    </xf>
    <xf numFmtId="2" fontId="0" fillId="35" borderId="12" xfId="0" applyNumberFormat="1" applyFill="1" applyBorder="1" applyAlignment="1">
      <alignment horizontal="center"/>
    </xf>
    <xf numFmtId="3" fontId="0" fillId="35" borderId="16" xfId="0" applyFill="1" applyBorder="1" applyAlignment="1">
      <alignment horizontal="center"/>
    </xf>
    <xf numFmtId="2" fontId="0" fillId="33" borderId="12" xfId="0" applyNumberFormat="1" applyFill="1" applyBorder="1" applyAlignment="1">
      <alignment horizontal="right"/>
    </xf>
    <xf numFmtId="3" fontId="0" fillId="0" borderId="25" xfId="0" applyBorder="1" applyAlignment="1">
      <alignment horizontal="center"/>
    </xf>
    <xf numFmtId="3" fontId="0" fillId="0" borderId="19" xfId="55" applyBorder="1">
      <alignment horizontal="center"/>
      <protection locked="0"/>
    </xf>
    <xf numFmtId="2" fontId="0" fillId="0" borderId="19" xfId="0" applyNumberFormat="1" applyBorder="1" applyAlignment="1">
      <alignment horizontal="center"/>
    </xf>
    <xf numFmtId="3" fontId="0" fillId="0" borderId="11" xfId="64">
      <alignment horizontal="center"/>
      <protection/>
    </xf>
    <xf numFmtId="2" fontId="0" fillId="34" borderId="11" xfId="64" applyNumberFormat="1" applyFill="1">
      <alignment horizontal="center"/>
      <protection/>
    </xf>
    <xf numFmtId="2" fontId="0" fillId="35" borderId="11" xfId="64" applyNumberFormat="1" applyFill="1">
      <alignment horizontal="center"/>
      <protection/>
    </xf>
    <xf numFmtId="2" fontId="0" fillId="33" borderId="11" xfId="64" applyNumberFormat="1" applyFill="1">
      <alignment horizontal="center"/>
      <protection/>
    </xf>
    <xf numFmtId="2" fontId="0" fillId="36" borderId="11" xfId="64" applyNumberFormat="1" applyFill="1">
      <alignment horizontal="center"/>
      <protection/>
    </xf>
    <xf numFmtId="3" fontId="0" fillId="34" borderId="14" xfId="0" applyFill="1" applyBorder="1" applyAlignment="1">
      <alignment horizontal="center"/>
    </xf>
    <xf numFmtId="3" fontId="0" fillId="35" borderId="14" xfId="0" applyFill="1" applyBorder="1" applyAlignment="1">
      <alignment horizontal="center"/>
    </xf>
    <xf numFmtId="3" fontId="0" fillId="33" borderId="14" xfId="0" applyFill="1" applyBorder="1" applyAlignment="1">
      <alignment horizontal="center"/>
    </xf>
    <xf numFmtId="3" fontId="0" fillId="36" borderId="14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3" fontId="0" fillId="0" borderId="15" xfId="0" applyBorder="1" applyAlignment="1">
      <alignment horizontal="center"/>
    </xf>
    <xf numFmtId="3" fontId="0" fillId="0" borderId="12" xfId="0" applyFill="1" applyBorder="1" applyAlignment="1">
      <alignment horizontal="center" wrapText="1"/>
    </xf>
    <xf numFmtId="3" fontId="0" fillId="36" borderId="22" xfId="0" applyFill="1" applyBorder="1" applyAlignment="1">
      <alignment horizontal="center"/>
    </xf>
    <xf numFmtId="3" fontId="0" fillId="0" borderId="25" xfId="0" applyFill="1" applyBorder="1" applyAlignment="1">
      <alignment horizontal="center"/>
    </xf>
    <xf numFmtId="3" fontId="0" fillId="36" borderId="20" xfId="0" applyFill="1" applyBorder="1" applyAlignment="1">
      <alignment horizontal="center"/>
    </xf>
    <xf numFmtId="3" fontId="0" fillId="33" borderId="12" xfId="0" applyFill="1" applyBorder="1" applyAlignment="1">
      <alignment horizontal="center"/>
    </xf>
    <xf numFmtId="3" fontId="0" fillId="0" borderId="1" xfId="55" applyFill="1" applyBorder="1">
      <alignment horizontal="center"/>
      <protection locked="0"/>
    </xf>
    <xf numFmtId="2" fontId="0" fillId="35" borderId="12" xfId="0" applyNumberFormat="1" applyFill="1" applyBorder="1" applyAlignment="1">
      <alignment horizontal="center"/>
    </xf>
    <xf numFmtId="3" fontId="0" fillId="0" borderId="1" xfId="0" applyFont="1" applyFill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right" wrapText="1"/>
    </xf>
    <xf numFmtId="3" fontId="0" fillId="0" borderId="1" xfId="0" applyFont="1" applyFill="1" applyBorder="1" applyAlignment="1">
      <alignment horizontal="center"/>
    </xf>
    <xf numFmtId="3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3" fontId="0" fillId="0" borderId="1" xfId="0" applyFont="1" applyFill="1" applyBorder="1" applyAlignment="1">
      <alignment horizontal="left" wrapText="1"/>
    </xf>
    <xf numFmtId="3" fontId="0" fillId="0" borderId="1" xfId="0" applyFont="1" applyFill="1" applyBorder="1" applyAlignment="1">
      <alignment horizontal="center" wrapText="1"/>
    </xf>
    <xf numFmtId="2" fontId="0" fillId="35" borderId="18" xfId="0" applyNumberFormat="1" applyFill="1" applyBorder="1" applyAlignment="1">
      <alignment horizontal="center"/>
    </xf>
    <xf numFmtId="3" fontId="0" fillId="0" borderId="25" xfId="55" applyBorder="1">
      <alignment horizontal="center"/>
      <protection locked="0"/>
    </xf>
    <xf numFmtId="2" fontId="0" fillId="33" borderId="12" xfId="0" applyNumberFormat="1" applyFill="1" applyBorder="1" applyAlignment="1">
      <alignment horizontal="center"/>
    </xf>
    <xf numFmtId="3" fontId="0" fillId="36" borderId="1" xfId="0" applyFill="1" applyBorder="1" applyAlignment="1">
      <alignment horizontal="center"/>
    </xf>
    <xf numFmtId="2" fontId="0" fillId="36" borderId="1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3" fontId="0" fillId="0" borderId="19" xfId="0" applyFill="1" applyBorder="1" applyAlignment="1">
      <alignment horizontal="center" wrapText="1"/>
    </xf>
    <xf numFmtId="3" fontId="0" fillId="34" borderId="1" xfId="0" applyFill="1" applyAlignment="1">
      <alignment horizontal="center"/>
    </xf>
    <xf numFmtId="3" fontId="0" fillId="35" borderId="1" xfId="0" applyFill="1" applyAlignment="1">
      <alignment horizontal="center"/>
    </xf>
    <xf numFmtId="3" fontId="0" fillId="33" borderId="1" xfId="0" applyFill="1" applyAlignment="1">
      <alignment horizontal="center"/>
    </xf>
    <xf numFmtId="3" fontId="0" fillId="36" borderId="1" xfId="0" applyFill="1" applyAlignment="1">
      <alignment horizontal="center"/>
    </xf>
    <xf numFmtId="3" fontId="2" fillId="0" borderId="1" xfId="0" applyFont="1" applyFill="1" applyBorder="1" applyAlignment="1">
      <alignment horizontal="left"/>
    </xf>
    <xf numFmtId="3" fontId="0" fillId="0" borderId="25" xfId="0" applyBorder="1" applyAlignment="1">
      <alignment horizontal="center"/>
    </xf>
    <xf numFmtId="3" fontId="0" fillId="0" borderId="25" xfId="0" applyBorder="1" applyAlignment="1">
      <alignment horizontal="right"/>
    </xf>
    <xf numFmtId="3" fontId="0" fillId="0" borderId="21" xfId="0" applyBorder="1" applyAlignment="1">
      <alignment horizontal="center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Border="1" applyAlignment="1">
      <alignment horizontal="center"/>
    </xf>
    <xf numFmtId="3" fontId="0" fillId="0" borderId="0" xfId="0" applyFill="1" applyBorder="1" applyAlignment="1">
      <alignment horizontal="left" wrapText="1"/>
    </xf>
    <xf numFmtId="3" fontId="0" fillId="0" borderId="19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3" fontId="0" fillId="0" borderId="26" xfId="0" applyFill="1" applyBorder="1" applyAlignment="1">
      <alignment horizontal="center" wrapText="1"/>
    </xf>
    <xf numFmtId="3" fontId="0" fillId="0" borderId="27" xfId="0" applyFill="1" applyBorder="1" applyAlignment="1">
      <alignment horizontal="center" wrapText="1"/>
    </xf>
    <xf numFmtId="2" fontId="0" fillId="0" borderId="27" xfId="0" applyNumberFormat="1" applyFill="1" applyBorder="1" applyAlignment="1">
      <alignment horizontal="center" wrapText="1"/>
    </xf>
    <xf numFmtId="3" fontId="0" fillId="0" borderId="27" xfId="0" applyBorder="1" applyAlignment="1">
      <alignment horizontal="center"/>
    </xf>
    <xf numFmtId="3" fontId="0" fillId="0" borderId="27" xfId="0" applyFill="1" applyBorder="1" applyAlignment="1">
      <alignment horizontal="center"/>
    </xf>
    <xf numFmtId="3" fontId="0" fillId="0" borderId="18" xfId="55" applyBorder="1">
      <alignment horizontal="center"/>
      <protection locked="0"/>
    </xf>
    <xf numFmtId="2" fontId="0" fillId="35" borderId="19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3" fontId="0" fillId="36" borderId="19" xfId="0" applyFill="1" applyBorder="1" applyAlignment="1">
      <alignment horizontal="center"/>
    </xf>
    <xf numFmtId="3" fontId="0" fillId="36" borderId="12" xfId="0" applyFill="1" applyBorder="1" applyAlignment="1">
      <alignment horizontal="center"/>
    </xf>
    <xf numFmtId="3" fontId="0" fillId="36" borderId="18" xfId="0" applyFill="1" applyBorder="1" applyAlignment="1">
      <alignment horizontal="center"/>
    </xf>
    <xf numFmtId="3" fontId="0" fillId="36" borderId="23" xfId="0" applyFill="1" applyBorder="1" applyAlignment="1">
      <alignment horizontal="center"/>
    </xf>
    <xf numFmtId="3" fontId="0" fillId="0" borderId="1" xfId="55" applyFont="1">
      <alignment horizontal="center"/>
      <protection locked="0"/>
    </xf>
    <xf numFmtId="3" fontId="0" fillId="0" borderId="1" xfId="0" applyFont="1" applyAlignment="1">
      <alignment horizontal="center"/>
    </xf>
    <xf numFmtId="3" fontId="0" fillId="0" borderId="1" xfId="55" applyFont="1">
      <alignment horizontal="center"/>
      <protection locked="0"/>
    </xf>
    <xf numFmtId="3" fontId="0" fillId="0" borderId="25" xfId="0" applyFill="1" applyBorder="1" applyAlignment="1">
      <alignment horizontal="right"/>
    </xf>
    <xf numFmtId="3" fontId="0" fillId="33" borderId="19" xfId="0" applyFill="1" applyBorder="1" applyAlignment="1">
      <alignment horizontal="center"/>
    </xf>
    <xf numFmtId="3" fontId="0" fillId="0" borderId="1" xfId="0" applyNumberFormat="1" applyAlignment="1">
      <alignment horizontal="center"/>
    </xf>
    <xf numFmtId="3" fontId="0" fillId="0" borderId="1" xfId="0" applyNumberFormat="1" applyFill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5" xfId="0" applyFill="1" applyBorder="1" applyAlignment="1">
      <alignment horizontal="center"/>
    </xf>
    <xf numFmtId="3" fontId="0" fillId="0" borderId="1" xfId="0" applyFill="1" applyBorder="1" applyAlignment="1">
      <alignment horizontal="left"/>
    </xf>
    <xf numFmtId="14" fontId="0" fillId="0" borderId="25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 vertical="center"/>
    </xf>
    <xf numFmtId="4" fontId="0" fillId="34" borderId="18" xfId="0" applyNumberForma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4" fontId="0" fillId="35" borderId="19" xfId="0" applyNumberFormat="1" applyFill="1" applyBorder="1" applyAlignment="1">
      <alignment horizontal="center"/>
    </xf>
    <xf numFmtId="4" fontId="0" fillId="35" borderId="18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" fontId="0" fillId="36" borderId="12" xfId="0" applyNumberFormat="1" applyFill="1" applyBorder="1" applyAlignment="1">
      <alignment horizontal="center"/>
    </xf>
    <xf numFmtId="4" fontId="0" fillId="36" borderId="18" xfId="0" applyNumberForma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3" fontId="0" fillId="35" borderId="1" xfId="0" applyFill="1" applyBorder="1" applyAlignment="1">
      <alignment horizontal="center"/>
    </xf>
    <xf numFmtId="3" fontId="0" fillId="35" borderId="14" xfId="0" applyFill="1" applyBorder="1" applyAlignment="1">
      <alignment horizontal="center"/>
    </xf>
    <xf numFmtId="3" fontId="0" fillId="33" borderId="14" xfId="0" applyFill="1" applyBorder="1" applyAlignment="1">
      <alignment horizontal="center"/>
    </xf>
    <xf numFmtId="3" fontId="0" fillId="36" borderId="14" xfId="0" applyFill="1" applyBorder="1" applyAlignment="1">
      <alignment horizontal="center"/>
    </xf>
    <xf numFmtId="3" fontId="0" fillId="35" borderId="25" xfId="0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3" fontId="0" fillId="0" borderId="1" xfId="0" applyFont="1" applyAlignment="1">
      <alignment horizontal="justify" vertical="top" wrapText="1"/>
    </xf>
    <xf numFmtId="3" fontId="0" fillId="0" borderId="1" xfId="0" applyFont="1" applyAlignment="1">
      <alignment horizontal="center" vertical="top" wrapText="1"/>
    </xf>
    <xf numFmtId="3" fontId="0" fillId="0" borderId="12" xfId="0" applyFont="1" applyBorder="1" applyAlignment="1">
      <alignment horizontal="center" vertical="top" wrapText="1"/>
    </xf>
    <xf numFmtId="3" fontId="2" fillId="0" borderId="1" xfId="0" applyFont="1" applyAlignment="1">
      <alignment horizontal="left"/>
    </xf>
    <xf numFmtId="2" fontId="0" fillId="34" borderId="19" xfId="0" applyNumberForma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2" fontId="0" fillId="35" borderId="19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3" fontId="0" fillId="0" borderId="14" xfId="0" applyFill="1" applyBorder="1" applyAlignment="1">
      <alignment horizontal="center"/>
    </xf>
    <xf numFmtId="3" fontId="6" fillId="0" borderId="1" xfId="0" applyFont="1" applyFill="1" applyBorder="1" applyAlignment="1">
      <alignment/>
    </xf>
    <xf numFmtId="2" fontId="0" fillId="36" borderId="19" xfId="0" applyNumberFormat="1" applyFill="1" applyBorder="1" applyAlignment="1">
      <alignment horizontal="center"/>
    </xf>
    <xf numFmtId="3" fontId="0" fillId="0" borderId="16" xfId="0" applyFill="1" applyBorder="1" applyAlignment="1">
      <alignment horizontal="right"/>
    </xf>
    <xf numFmtId="3" fontId="1" fillId="0" borderId="25" xfId="0" applyFont="1" applyBorder="1" applyAlignment="1">
      <alignment horizontal="center"/>
    </xf>
    <xf numFmtId="3" fontId="0" fillId="0" borderId="12" xfId="0" applyBorder="1" applyAlignment="1">
      <alignment horizontal="right"/>
    </xf>
    <xf numFmtId="3" fontId="0" fillId="37" borderId="12" xfId="0" applyFont="1" applyFill="1" applyBorder="1" applyAlignment="1">
      <alignment horizontal="center"/>
    </xf>
    <xf numFmtId="3" fontId="0" fillId="0" borderId="1" xfId="0" applyAlignment="1">
      <alignment horizontal="right"/>
    </xf>
    <xf numFmtId="3" fontId="0" fillId="0" borderId="12" xfId="0" applyFont="1" applyBorder="1" applyAlignment="1">
      <alignment horizontal="center"/>
    </xf>
    <xf numFmtId="3" fontId="0" fillId="0" borderId="23" xfId="55" applyBorder="1">
      <alignment horizontal="center"/>
      <protection locked="0"/>
    </xf>
    <xf numFmtId="3" fontId="2" fillId="0" borderId="23" xfId="0" applyFont="1" applyBorder="1" applyAlignment="1">
      <alignment horizontal="left"/>
    </xf>
    <xf numFmtId="3" fontId="2" fillId="0" borderId="27" xfId="0" applyFont="1" applyBorder="1" applyAlignment="1">
      <alignment horizontal="right"/>
    </xf>
    <xf numFmtId="3" fontId="0" fillId="36" borderId="0" xfId="0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3" fontId="0" fillId="33" borderId="0" xfId="0" applyFill="1" applyBorder="1" applyAlignment="1">
      <alignment horizontal="center"/>
    </xf>
    <xf numFmtId="2" fontId="0" fillId="33" borderId="24" xfId="0" applyNumberFormat="1" applyFill="1" applyBorder="1" applyAlignment="1">
      <alignment horizontal="center"/>
    </xf>
    <xf numFmtId="3" fontId="6" fillId="0" borderId="1" xfId="0" applyFont="1" applyBorder="1" applyAlignment="1">
      <alignment horizontal="center"/>
    </xf>
    <xf numFmtId="3" fontId="0" fillId="0" borderId="1" xfId="0" applyFont="1" applyFill="1" applyAlignment="1">
      <alignment horizontal="center"/>
    </xf>
    <xf numFmtId="3" fontId="0" fillId="0" borderId="19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3" fontId="0" fillId="33" borderId="12" xfId="0" applyFont="1" applyFill="1" applyBorder="1" applyAlignment="1">
      <alignment horizontal="center"/>
    </xf>
    <xf numFmtId="3" fontId="0" fillId="0" borderId="1" xfId="0" applyFont="1" applyBorder="1" applyAlignment="1">
      <alignment horizontal="center"/>
    </xf>
    <xf numFmtId="2" fontId="0" fillId="33" borderId="1" xfId="0" applyNumberFormat="1" applyFont="1" applyFill="1" applyBorder="1" applyAlignment="1">
      <alignment horizontal="center"/>
    </xf>
    <xf numFmtId="3" fontId="0" fillId="0" borderId="1" xfId="0" applyFont="1" applyFill="1" applyBorder="1" applyAlignment="1">
      <alignment horizontal="right"/>
    </xf>
    <xf numFmtId="3" fontId="0" fillId="0" borderId="1" xfId="0" applyFont="1" applyBorder="1" applyAlignment="1">
      <alignment horizontal="right"/>
    </xf>
    <xf numFmtId="3" fontId="0" fillId="0" borderId="1" xfId="0" applyNumberFormat="1" applyFont="1" applyAlignment="1">
      <alignment horizontal="center"/>
    </xf>
    <xf numFmtId="3" fontId="0" fillId="0" borderId="14" xfId="0" applyFont="1" applyFill="1" applyBorder="1" applyAlignment="1">
      <alignment horizontal="center"/>
    </xf>
    <xf numFmtId="173" fontId="0" fillId="0" borderId="1" xfId="0" applyNumberFormat="1" applyFont="1" applyAlignment="1">
      <alignment horizontal="center"/>
    </xf>
    <xf numFmtId="3" fontId="0" fillId="0" borderId="1" xfId="0" applyFont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4" fontId="0" fillId="34" borderId="1" xfId="0" applyNumberFormat="1" applyFill="1" applyAlignment="1">
      <alignment horizontal="center"/>
    </xf>
    <xf numFmtId="4" fontId="0" fillId="35" borderId="1" xfId="0" applyNumberFormat="1" applyFill="1" applyAlignment="1">
      <alignment horizontal="center"/>
    </xf>
    <xf numFmtId="4" fontId="0" fillId="33" borderId="1" xfId="0" applyNumberFormat="1" applyFill="1" applyAlignment="1">
      <alignment horizontal="center"/>
    </xf>
    <xf numFmtId="4" fontId="0" fillId="36" borderId="1" xfId="0" applyNumberFormat="1" applyFill="1" applyAlignment="1">
      <alignment horizontal="center"/>
    </xf>
    <xf numFmtId="4" fontId="0" fillId="0" borderId="1" xfId="0" applyNumberFormat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4" fontId="0" fillId="35" borderId="19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4" fontId="0" fillId="35" borderId="18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36" borderId="18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2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2" fontId="0" fillId="34" borderId="1" xfId="0" applyNumberFormat="1" applyFill="1" applyAlignment="1">
      <alignment horizontal="center"/>
    </xf>
    <xf numFmtId="4" fontId="0" fillId="0" borderId="1" xfId="0" applyNumberFormat="1" applyFill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" fontId="0" fillId="36" borderId="12" xfId="0" applyNumberFormat="1" applyFill="1" applyBorder="1" applyAlignment="1">
      <alignment horizontal="center"/>
    </xf>
    <xf numFmtId="4" fontId="0" fillId="33" borderId="29" xfId="0" applyNumberFormat="1" applyFill="1" applyBorder="1" applyAlignment="1">
      <alignment horizontal="center"/>
    </xf>
    <xf numFmtId="4" fontId="0" fillId="36" borderId="30" xfId="0" applyNumberForma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3" fontId="0" fillId="0" borderId="21" xfId="55" applyBorder="1">
      <alignment horizontal="center"/>
      <protection locked="0"/>
    </xf>
    <xf numFmtId="3" fontId="1" fillId="0" borderId="1" xfId="0" applyFont="1" applyAlignment="1">
      <alignment horizontal="center"/>
    </xf>
    <xf numFmtId="2" fontId="0" fillId="35" borderId="1" xfId="0" applyNumberFormat="1" applyFill="1" applyAlignment="1">
      <alignment horizontal="center"/>
    </xf>
    <xf numFmtId="3" fontId="0" fillId="0" borderId="22" xfId="55" applyBorder="1">
      <alignment horizontal="center"/>
      <protection locked="0"/>
    </xf>
    <xf numFmtId="3" fontId="0" fillId="0" borderId="31" xfId="55" applyBorder="1">
      <alignment horizontal="center"/>
      <protection locked="0"/>
    </xf>
    <xf numFmtId="2" fontId="0" fillId="34" borderId="29" xfId="0" applyNumberFormat="1" applyFill="1" applyBorder="1" applyAlignment="1">
      <alignment horizontal="center"/>
    </xf>
    <xf numFmtId="2" fontId="0" fillId="35" borderId="29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36" borderId="30" xfId="0" applyNumberFormat="1" applyFill="1" applyBorder="1" applyAlignment="1">
      <alignment horizontal="center"/>
    </xf>
    <xf numFmtId="3" fontId="0" fillId="0" borderId="1" xfId="0" applyFont="1" applyFill="1" applyAlignment="1">
      <alignment horizontal="center" vertical="top" wrapText="1"/>
    </xf>
    <xf numFmtId="4" fontId="0" fillId="34" borderId="1" xfId="0" applyNumberFormat="1" applyFont="1" applyFill="1" applyAlignment="1">
      <alignment horizontal="center"/>
    </xf>
    <xf numFmtId="4" fontId="0" fillId="35" borderId="1" xfId="0" applyNumberFormat="1" applyFont="1" applyFill="1" applyAlignment="1">
      <alignment horizontal="center"/>
    </xf>
    <xf numFmtId="4" fontId="0" fillId="33" borderId="1" xfId="0" applyNumberFormat="1" applyFont="1" applyFill="1" applyAlignment="1">
      <alignment horizontal="center"/>
    </xf>
    <xf numFmtId="4" fontId="0" fillId="36" borderId="1" xfId="0" applyNumberFormat="1" applyFont="1" applyFill="1" applyAlignment="1">
      <alignment horizontal="center"/>
    </xf>
    <xf numFmtId="4" fontId="0" fillId="0" borderId="19" xfId="0" applyNumberFormat="1" applyBorder="1" applyAlignment="1">
      <alignment horizontal="center"/>
    </xf>
    <xf numFmtId="2" fontId="0" fillId="33" borderId="1" xfId="61" applyNumberFormat="1">
      <alignment horizontal="center"/>
      <protection/>
    </xf>
    <xf numFmtId="2" fontId="0" fillId="0" borderId="1" xfId="0" applyNumberFormat="1" applyAlignment="1">
      <alignment horizontal="center"/>
    </xf>
    <xf numFmtId="2" fontId="0" fillId="33" borderId="1" xfId="0" applyNumberFormat="1" applyFill="1" applyAlignment="1">
      <alignment horizontal="center"/>
    </xf>
    <xf numFmtId="2" fontId="0" fillId="36" borderId="1" xfId="0" applyNumberFormat="1" applyFill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0" fillId="0" borderId="18" xfId="55" applyNumberFormat="1" applyBorder="1">
      <alignment horizontal="center"/>
      <protection locked="0"/>
    </xf>
    <xf numFmtId="4" fontId="0" fillId="33" borderId="20" xfId="0" applyNumberForma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3" fontId="0" fillId="0" borderId="32" xfId="0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4" fontId="0" fillId="33" borderId="33" xfId="0" applyNumberFormat="1" applyFill="1" applyBorder="1" applyAlignment="1">
      <alignment horizontal="center"/>
    </xf>
    <xf numFmtId="4" fontId="0" fillId="36" borderId="33" xfId="0" applyNumberFormat="1" applyFill="1" applyBorder="1" applyAlignment="1">
      <alignment horizontal="center"/>
    </xf>
    <xf numFmtId="3" fontId="0" fillId="0" borderId="30" xfId="55" applyBorder="1">
      <alignment horizontal="center"/>
      <protection locked="0"/>
    </xf>
    <xf numFmtId="3" fontId="6" fillId="0" borderId="1" xfId="0" applyFont="1" applyAlignment="1">
      <alignment horizontal="right"/>
    </xf>
    <xf numFmtId="3" fontId="0" fillId="0" borderId="11" xfId="55" applyBorder="1">
      <alignment horizontal="center"/>
      <protection locked="0"/>
    </xf>
    <xf numFmtId="3" fontId="6" fillId="0" borderId="1" xfId="0" applyFont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3" fontId="0" fillId="37" borderId="1" xfId="0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0" fillId="0" borderId="21" xfId="0" applyFill="1" applyBorder="1" applyAlignment="1">
      <alignment horizontal="center"/>
    </xf>
    <xf numFmtId="4" fontId="0" fillId="33" borderId="1" xfId="0" applyNumberFormat="1" applyFill="1" applyBorder="1" applyAlignment="1">
      <alignment horizontal="center"/>
    </xf>
    <xf numFmtId="4" fontId="0" fillId="36" borderId="1" xfId="0" applyNumberFormat="1" applyFill="1" applyBorder="1" applyAlignment="1">
      <alignment horizontal="center"/>
    </xf>
    <xf numFmtId="4" fontId="0" fillId="34" borderId="29" xfId="0" applyNumberFormat="1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3" fontId="0" fillId="0" borderId="16" xfId="0" applyBorder="1" applyAlignment="1">
      <alignment horizontal="center"/>
    </xf>
    <xf numFmtId="3" fontId="0" fillId="0" borderId="34" xfId="55" applyBorder="1">
      <alignment horizontal="center"/>
      <protection locked="0"/>
    </xf>
    <xf numFmtId="2" fontId="0" fillId="34" borderId="35" xfId="0" applyNumberFormat="1" applyFill="1" applyBorder="1" applyAlignment="1">
      <alignment horizontal="center"/>
    </xf>
    <xf numFmtId="2" fontId="0" fillId="35" borderId="35" xfId="0" applyNumberFormat="1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2" fontId="0" fillId="36" borderId="36" xfId="0" applyNumberFormat="1" applyFill="1" applyBorder="1" applyAlignment="1">
      <alignment horizontal="center"/>
    </xf>
    <xf numFmtId="3" fontId="0" fillId="0" borderId="23" xfId="0" applyFont="1" applyBorder="1" applyAlignment="1">
      <alignment horizontal="center"/>
    </xf>
    <xf numFmtId="3" fontId="0" fillId="0" borderId="1" xfId="0" applyFont="1" applyAlignment="1">
      <alignment horizontal="right"/>
    </xf>
    <xf numFmtId="173" fontId="0" fillId="0" borderId="25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9" xfId="0" applyFont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29" xfId="0" applyFont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3" fontId="0" fillId="0" borderId="30" xfId="0" applyFont="1" applyBorder="1" applyAlignment="1">
      <alignment horizontal="center"/>
    </xf>
    <xf numFmtId="3" fontId="0" fillId="0" borderId="25" xfId="0" applyFont="1" applyBorder="1" applyAlignment="1">
      <alignment horizontal="center"/>
    </xf>
    <xf numFmtId="3" fontId="0" fillId="0" borderId="15" xfId="0" applyFon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4" xfId="0" applyFont="1" applyBorder="1" applyAlignment="1">
      <alignment horizontal="center"/>
    </xf>
    <xf numFmtId="3" fontId="0" fillId="0" borderId="11" xfId="0" applyFont="1" applyBorder="1" applyAlignment="1">
      <alignment horizontal="center"/>
    </xf>
    <xf numFmtId="4" fontId="0" fillId="34" borderId="1" xfId="0" applyNumberFormat="1" applyFill="1" applyBorder="1" applyAlignment="1">
      <alignment horizontal="center"/>
    </xf>
    <xf numFmtId="4" fontId="0" fillId="35" borderId="1" xfId="0" applyNumberFormat="1" applyFill="1" applyBorder="1" applyAlignment="1">
      <alignment horizontal="center"/>
    </xf>
    <xf numFmtId="3" fontId="0" fillId="0" borderId="11" xfId="0" applyBorder="1" applyAlignment="1">
      <alignment horizontal="right"/>
    </xf>
    <xf numFmtId="3" fontId="0" fillId="0" borderId="29" xfId="0" applyBorder="1" applyAlignment="1">
      <alignment horizontal="center"/>
    </xf>
    <xf numFmtId="3" fontId="0" fillId="0" borderId="29" xfId="55" applyBorder="1">
      <alignment horizontal="center"/>
      <protection locked="0"/>
    </xf>
    <xf numFmtId="4" fontId="0" fillId="35" borderId="29" xfId="0" applyNumberFormat="1" applyFill="1" applyBorder="1" applyAlignment="1">
      <alignment horizontal="center"/>
    </xf>
    <xf numFmtId="4" fontId="0" fillId="35" borderId="12" xfId="0" applyNumberFormat="1" applyFill="1" applyBorder="1" applyAlignment="1">
      <alignment horizontal="center"/>
    </xf>
    <xf numFmtId="3" fontId="0" fillId="0" borderId="21" xfId="0" applyBorder="1" applyAlignment="1">
      <alignment horizontal="right"/>
    </xf>
    <xf numFmtId="3" fontId="0" fillId="0" borderId="23" xfId="0" applyFont="1" applyBorder="1" applyAlignment="1">
      <alignment horizontal="justify" vertical="top" wrapText="1"/>
    </xf>
    <xf numFmtId="3" fontId="0" fillId="0" borderId="13" xfId="0" applyFont="1" applyBorder="1" applyAlignment="1">
      <alignment horizontal="justify" vertical="top" wrapText="1"/>
    </xf>
    <xf numFmtId="4" fontId="0" fillId="36" borderId="25" xfId="0" applyNumberFormat="1" applyFill="1" applyBorder="1" applyAlignment="1">
      <alignment horizontal="center"/>
    </xf>
    <xf numFmtId="3" fontId="0" fillId="0" borderId="23" xfId="0" applyFont="1" applyBorder="1" applyAlignment="1">
      <alignment horizontal="center" vertical="top" wrapText="1"/>
    </xf>
    <xf numFmtId="3" fontId="0" fillId="0" borderId="13" xfId="0" applyFont="1" applyBorder="1" applyAlignment="1">
      <alignment horizontal="center" vertical="top" wrapText="1"/>
    </xf>
    <xf numFmtId="3" fontId="2" fillId="0" borderId="12" xfId="0" applyFont="1" applyBorder="1" applyAlignment="1">
      <alignment horizontal="center" vertical="top" wrapText="1"/>
    </xf>
    <xf numFmtId="3" fontId="6" fillId="0" borderId="1" xfId="0" applyFont="1" applyFill="1" applyBorder="1" applyAlignment="1">
      <alignment horizontal="right"/>
    </xf>
    <xf numFmtId="3" fontId="7" fillId="0" borderId="1" xfId="0" applyFont="1" applyAlignment="1">
      <alignment horizontal="left" indent="1"/>
    </xf>
    <xf numFmtId="3" fontId="0" fillId="0" borderId="1" xfId="0" applyFont="1" applyAlignment="1">
      <alignment horizontal="justify"/>
    </xf>
    <xf numFmtId="1" fontId="0" fillId="0" borderId="1" xfId="0" applyNumberFormat="1" applyFont="1" applyAlignment="1">
      <alignment horizontal="justify"/>
    </xf>
    <xf numFmtId="3" fontId="0" fillId="34" borderId="1" xfId="0" applyFont="1" applyFill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3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3" fontId="0" fillId="0" borderId="21" xfId="0" applyFont="1" applyBorder="1" applyAlignment="1">
      <alignment horizontal="center"/>
    </xf>
    <xf numFmtId="4" fontId="0" fillId="33" borderId="19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3" xfId="0" applyFont="1" applyBorder="1" applyAlignment="1">
      <alignment horizontal="center"/>
    </xf>
    <xf numFmtId="3" fontId="0" fillId="0" borderId="18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3" fontId="0" fillId="0" borderId="2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3" fontId="0" fillId="0" borderId="1" xfId="55" applyNumberFormat="1">
      <alignment horizontal="center"/>
      <protection locked="0"/>
    </xf>
    <xf numFmtId="175" fontId="0" fillId="33" borderId="1" xfId="0" applyNumberFormat="1" applyFill="1" applyBorder="1" applyAlignment="1">
      <alignment horizontal="center"/>
    </xf>
    <xf numFmtId="175" fontId="0" fillId="33" borderId="19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3" fontId="8" fillId="0" borderId="1" xfId="0" applyFont="1" applyAlignment="1">
      <alignment horizontal="right"/>
    </xf>
    <xf numFmtId="3" fontId="8" fillId="0" borderId="1" xfId="0" applyFont="1" applyFill="1" applyBorder="1" applyAlignment="1">
      <alignment horizontal="left"/>
    </xf>
    <xf numFmtId="3" fontId="0" fillId="0" borderId="1" xfId="0" applyFont="1" applyAlignment="1">
      <alignment horizontal="left" indent="1"/>
    </xf>
    <xf numFmtId="3" fontId="0" fillId="0" borderId="14" xfId="0" applyFont="1" applyFill="1" applyBorder="1" applyAlignment="1">
      <alignment horizontal="left" indent="1"/>
    </xf>
    <xf numFmtId="4" fontId="0" fillId="34" borderId="12" xfId="0" applyNumberFormat="1" applyFill="1" applyBorder="1" applyAlignment="1">
      <alignment horizontal="center"/>
    </xf>
    <xf numFmtId="3" fontId="7" fillId="0" borderId="1" xfId="0" applyFont="1" applyAlignment="1">
      <alignment horizontal="center" wrapText="1"/>
    </xf>
    <xf numFmtId="2" fontId="0" fillId="33" borderId="18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3" fontId="0" fillId="0" borderId="23" xfId="0" applyFill="1" applyBorder="1" applyAlignment="1">
      <alignment horizontal="center"/>
    </xf>
    <xf numFmtId="3" fontId="2" fillId="0" borderId="1" xfId="0" applyFont="1" applyBorder="1" applyAlignment="1">
      <alignment horizontal="right"/>
    </xf>
    <xf numFmtId="3" fontId="0" fillId="0" borderId="12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2" fontId="0" fillId="35" borderId="29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36" borderId="3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3" fontId="2" fillId="0" borderId="1" xfId="0" applyFont="1" applyAlignment="1">
      <alignment horizontal="right"/>
    </xf>
    <xf numFmtId="3" fontId="0" fillId="0" borderId="27" xfId="0" applyBorder="1" applyAlignment="1">
      <alignment horizontal="center"/>
    </xf>
    <xf numFmtId="3" fontId="0" fillId="0" borderId="26" xfId="0" applyBorder="1" applyAlignment="1">
      <alignment horizontal="right"/>
    </xf>
    <xf numFmtId="3" fontId="0" fillId="0" borderId="19" xfId="0" applyFill="1" applyBorder="1" applyAlignment="1">
      <alignment horizontal="center"/>
    </xf>
    <xf numFmtId="3" fontId="0" fillId="0" borderId="12" xfId="55" applyFill="1" applyBorder="1">
      <alignment horizontal="center"/>
      <protection locked="0"/>
    </xf>
    <xf numFmtId="4" fontId="0" fillId="34" borderId="16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  <xf numFmtId="3" fontId="2" fillId="0" borderId="1" xfId="0" applyFont="1" applyFill="1" applyBorder="1" applyAlignment="1">
      <alignment horizontal="right"/>
    </xf>
    <xf numFmtId="3" fontId="0" fillId="0" borderId="3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33" borderId="19" xfId="61" applyNumberFormat="1" applyBorder="1">
      <alignment horizontal="center"/>
      <protection/>
    </xf>
    <xf numFmtId="2" fontId="0" fillId="0" borderId="12" xfId="61" applyNumberFormat="1" applyFill="1" applyBorder="1">
      <alignment horizontal="center"/>
      <protection/>
    </xf>
    <xf numFmtId="3" fontId="0" fillId="0" borderId="0" xfId="55" applyBorder="1">
      <alignment horizontal="center"/>
      <protection locked="0"/>
    </xf>
    <xf numFmtId="3" fontId="0" fillId="0" borderId="1" xfId="55" applyBorder="1" applyAlignment="1">
      <alignment horizontal="center"/>
      <protection locked="0"/>
    </xf>
    <xf numFmtId="3" fontId="0" fillId="0" borderId="19" xfId="55" applyBorder="1" applyAlignment="1">
      <alignment horizontal="center"/>
      <protection locked="0"/>
    </xf>
    <xf numFmtId="3" fontId="0" fillId="0" borderId="12" xfId="55" applyBorder="1" applyAlignment="1">
      <alignment horizontal="center"/>
      <protection locked="0"/>
    </xf>
    <xf numFmtId="2" fontId="0" fillId="0" borderId="12" xfId="61" applyNumberFormat="1" applyFill="1" applyBorder="1" applyAlignment="1">
      <alignment horizontal="center"/>
      <protection/>
    </xf>
    <xf numFmtId="2" fontId="0" fillId="0" borderId="12" xfId="0" applyNumberFormat="1" applyBorder="1" applyAlignment="1">
      <alignment horizontal="center"/>
    </xf>
    <xf numFmtId="3" fontId="0" fillId="0" borderId="11" xfId="55" applyBorder="1" applyAlignment="1">
      <alignment horizontal="center"/>
      <protection locked="0"/>
    </xf>
    <xf numFmtId="3" fontId="2" fillId="0" borderId="25" xfId="0" applyFont="1" applyFill="1" applyBorder="1" applyAlignment="1">
      <alignment horizontal="center"/>
    </xf>
    <xf numFmtId="3" fontId="0" fillId="0" borderId="16" xfId="0" applyNumberFormat="1" applyBorder="1" applyAlignment="1">
      <alignment horizontal="center" wrapText="1"/>
    </xf>
    <xf numFmtId="3" fontId="0" fillId="0" borderId="12" xfId="0" applyBorder="1" applyAlignment="1">
      <alignment horizontal="left" wrapText="1"/>
    </xf>
    <xf numFmtId="3" fontId="0" fillId="0" borderId="18" xfId="0" applyNumberFormat="1" applyBorder="1" applyAlignment="1">
      <alignment horizontal="center" wrapText="1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" fontId="0" fillId="34" borderId="29" xfId="0" applyNumberFormat="1" applyFill="1" applyBorder="1" applyAlignment="1">
      <alignment horizontal="center"/>
    </xf>
    <xf numFmtId="4" fontId="0" fillId="35" borderId="29" xfId="0" applyNumberFormat="1" applyFill="1" applyBorder="1" applyAlignment="1">
      <alignment horizontal="center"/>
    </xf>
    <xf numFmtId="4" fontId="0" fillId="33" borderId="29" xfId="0" applyNumberFormat="1" applyFill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3" fontId="2" fillId="0" borderId="1" xfId="0" applyFont="1" applyBorder="1" applyAlignment="1">
      <alignment horizontal="center"/>
    </xf>
    <xf numFmtId="3" fontId="6" fillId="0" borderId="1" xfId="0" applyFont="1" applyBorder="1" applyAlignment="1">
      <alignment horizontal="right"/>
    </xf>
    <xf numFmtId="3" fontId="6" fillId="0" borderId="11" xfId="0" applyFont="1" applyBorder="1" applyAlignment="1">
      <alignment horizontal="right"/>
    </xf>
    <xf numFmtId="4" fontId="0" fillId="36" borderId="29" xfId="0" applyNumberFormat="1" applyFill="1" applyBorder="1" applyAlignment="1">
      <alignment horizontal="center"/>
    </xf>
    <xf numFmtId="3" fontId="0" fillId="0" borderId="11" xfId="0" applyFill="1" applyBorder="1" applyAlignment="1">
      <alignment horizontal="center"/>
    </xf>
    <xf numFmtId="3" fontId="0" fillId="0" borderId="29" xfId="0" applyBorder="1" applyAlignment="1">
      <alignment horizontal="center"/>
    </xf>
    <xf numFmtId="3" fontId="0" fillId="0" borderId="29" xfId="0" applyFill="1" applyBorder="1" applyAlignment="1">
      <alignment horizontal="center"/>
    </xf>
    <xf numFmtId="3" fontId="0" fillId="0" borderId="14" xfId="0" applyBorder="1" applyAlignment="1">
      <alignment horizontal="center"/>
    </xf>
    <xf numFmtId="3" fontId="0" fillId="0" borderId="14" xfId="55" applyBorder="1">
      <alignment horizontal="center"/>
      <protection locked="0"/>
    </xf>
    <xf numFmtId="4" fontId="0" fillId="0" borderId="14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3" fontId="0" fillId="0" borderId="12" xfId="0" applyFill="1" applyBorder="1" applyAlignment="1">
      <alignment horizontal="right"/>
    </xf>
    <xf numFmtId="3" fontId="0" fillId="0" borderId="14" xfId="0" applyBorder="1" applyAlignment="1">
      <alignment horizontal="right"/>
    </xf>
    <xf numFmtId="3" fontId="9" fillId="0" borderId="11" xfId="0" applyFont="1" applyBorder="1" applyAlignment="1">
      <alignment horizontal="right"/>
    </xf>
    <xf numFmtId="3" fontId="0" fillId="0" borderId="19" xfId="0" applyBorder="1" applyAlignment="1">
      <alignment horizontal="right"/>
    </xf>
    <xf numFmtId="3" fontId="0" fillId="0" borderId="13" xfId="55" applyBorder="1">
      <alignment horizontal="center"/>
      <protection locked="0"/>
    </xf>
    <xf numFmtId="3" fontId="0" fillId="0" borderId="37" xfId="0" applyBorder="1" applyAlignment="1">
      <alignment horizontal="right"/>
    </xf>
    <xf numFmtId="2" fontId="0" fillId="36" borderId="29" xfId="0" applyNumberFormat="1" applyFill="1" applyBorder="1" applyAlignment="1">
      <alignment horizontal="center"/>
    </xf>
    <xf numFmtId="3" fontId="0" fillId="0" borderId="38" xfId="55" applyBorder="1">
      <alignment horizontal="center"/>
      <protection locked="0"/>
    </xf>
    <xf numFmtId="3" fontId="6" fillId="0" borderId="11" xfId="0" applyFont="1" applyFill="1" applyBorder="1" applyAlignment="1">
      <alignment horizontal="right"/>
    </xf>
    <xf numFmtId="3" fontId="6" fillId="0" borderId="25" xfId="55" applyFont="1" applyBorder="1" applyAlignment="1">
      <alignment horizontal="right"/>
      <protection locked="0"/>
    </xf>
    <xf numFmtId="2" fontId="0" fillId="36" borderId="25" xfId="0" applyNumberFormat="1" applyFill="1" applyBorder="1" applyAlignment="1">
      <alignment horizontal="center"/>
    </xf>
    <xf numFmtId="3" fontId="6" fillId="0" borderId="16" xfId="55" applyFont="1" applyBorder="1" applyAlignment="1">
      <alignment horizontal="right"/>
      <protection locked="0"/>
    </xf>
    <xf numFmtId="4" fontId="0" fillId="0" borderId="32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3" fontId="2" fillId="0" borderId="19" xfId="0" applyFont="1" applyFill="1" applyBorder="1" applyAlignment="1">
      <alignment horizontal="center"/>
    </xf>
    <xf numFmtId="3" fontId="0" fillId="0" borderId="0" xfId="55" applyFill="1" applyBorder="1">
      <alignment horizontal="center"/>
      <protection locked="0"/>
    </xf>
    <xf numFmtId="3" fontId="0" fillId="0" borderId="25" xfId="55" applyFill="1" applyBorder="1">
      <alignment horizontal="center"/>
      <protection locked="0"/>
    </xf>
    <xf numFmtId="2" fontId="0" fillId="0" borderId="27" xfId="0" applyNumberFormat="1" applyFill="1" applyBorder="1" applyAlignment="1">
      <alignment horizontal="center"/>
    </xf>
    <xf numFmtId="3" fontId="0" fillId="0" borderId="22" xfId="0" applyFill="1" applyBorder="1" applyAlignment="1">
      <alignment horizontal="right"/>
    </xf>
    <xf numFmtId="3" fontId="0" fillId="0" borderId="11" xfId="0" applyFill="1" applyBorder="1" applyAlignment="1">
      <alignment horizontal="right"/>
    </xf>
    <xf numFmtId="3" fontId="0" fillId="0" borderId="37" xfId="0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4" fontId="0" fillId="34" borderId="3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center" vertical="center"/>
    </xf>
    <xf numFmtId="3" fontId="0" fillId="0" borderId="29" xfId="0" applyFill="1" applyBorder="1" applyAlignment="1">
      <alignment horizontal="center"/>
    </xf>
    <xf numFmtId="2" fontId="0" fillId="33" borderId="30" xfId="0" applyNumberFormat="1" applyFill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3" fontId="0" fillId="0" borderId="37" xfId="0" applyFill="1" applyBorder="1" applyAlignment="1">
      <alignment horizontal="center"/>
    </xf>
    <xf numFmtId="4" fontId="0" fillId="35" borderId="37" xfId="0" applyNumberFormat="1" applyFill="1" applyBorder="1" applyAlignment="1">
      <alignment horizontal="center"/>
    </xf>
    <xf numFmtId="4" fontId="0" fillId="36" borderId="31" xfId="0" applyNumberFormat="1" applyFill="1" applyBorder="1" applyAlignment="1">
      <alignment horizontal="center"/>
    </xf>
    <xf numFmtId="3" fontId="0" fillId="0" borderId="25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0" fillId="0" borderId="1" xfId="0" applyNumberFormat="1" applyAlignment="1">
      <alignment horizontal="center"/>
    </xf>
    <xf numFmtId="3" fontId="0" fillId="0" borderId="22" xfId="0" applyFill="1" applyBorder="1" applyAlignment="1">
      <alignment horizontal="center"/>
    </xf>
    <xf numFmtId="3" fontId="0" fillId="0" borderId="14" xfId="55" applyFill="1" applyBorder="1" applyAlignment="1">
      <alignment horizontal="center"/>
      <protection locked="0"/>
    </xf>
    <xf numFmtId="14" fontId="0" fillId="0" borderId="19" xfId="0" applyNumberFormat="1" applyFill="1" applyBorder="1" applyAlignment="1">
      <alignment horizontal="center"/>
    </xf>
    <xf numFmtId="3" fontId="0" fillId="0" borderId="12" xfId="0" applyFont="1" applyFill="1" applyBorder="1" applyAlignment="1">
      <alignment horizontal="center"/>
    </xf>
    <xf numFmtId="3" fontId="0" fillId="0" borderId="11" xfId="0" applyFont="1" applyFill="1" applyBorder="1" applyAlignment="1">
      <alignment horizontal="right"/>
    </xf>
    <xf numFmtId="3" fontId="0" fillId="0" borderId="37" xfId="0" applyFill="1" applyBorder="1" applyAlignment="1">
      <alignment horizontal="center"/>
    </xf>
    <xf numFmtId="3" fontId="0" fillId="0" borderId="29" xfId="0" applyNumberFormat="1" applyFill="1" applyBorder="1" applyAlignment="1">
      <alignment horizontal="center" vertical="center"/>
    </xf>
    <xf numFmtId="4" fontId="0" fillId="34" borderId="33" xfId="0" applyNumberFormat="1" applyFill="1" applyBorder="1" applyAlignment="1">
      <alignment horizontal="center"/>
    </xf>
    <xf numFmtId="4" fontId="0" fillId="36" borderId="30" xfId="0" applyNumberFormat="1" applyFill="1" applyBorder="1" applyAlignment="1">
      <alignment horizontal="center"/>
    </xf>
    <xf numFmtId="4" fontId="0" fillId="34" borderId="1" xfId="0" applyNumberFormat="1" applyFill="1" applyAlignment="1">
      <alignment horizontal="center"/>
    </xf>
    <xf numFmtId="4" fontId="0" fillId="35" borderId="1" xfId="0" applyNumberFormat="1" applyFill="1" applyAlignment="1">
      <alignment horizontal="center"/>
    </xf>
    <xf numFmtId="4" fontId="0" fillId="33" borderId="1" xfId="0" applyNumberFormat="1" applyFill="1" applyAlignment="1">
      <alignment horizontal="center"/>
    </xf>
    <xf numFmtId="4" fontId="0" fillId="36" borderId="1" xfId="0" applyNumberFormat="1" applyFill="1" applyAlignment="1">
      <alignment horizontal="center"/>
    </xf>
    <xf numFmtId="3" fontId="0" fillId="0" borderId="19" xfId="0" applyFont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3" fontId="0" fillId="0" borderId="13" xfId="0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0" fillId="33" borderId="33" xfId="0" applyNumberFormat="1" applyFill="1" applyBorder="1" applyAlignment="1">
      <alignment horizontal="center"/>
    </xf>
    <xf numFmtId="3" fontId="0" fillId="0" borderId="37" xfId="0" applyBorder="1" applyAlignment="1">
      <alignment horizontal="center"/>
    </xf>
    <xf numFmtId="4" fontId="0" fillId="35" borderId="30" xfId="0" applyNumberForma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3" fontId="0" fillId="0" borderId="12" xfId="55" applyFont="1" applyBorder="1">
      <alignment horizontal="center"/>
      <protection locked="0"/>
    </xf>
    <xf numFmtId="2" fontId="0" fillId="0" borderId="12" xfId="0" applyNumberFormat="1" applyFont="1" applyFill="1" applyBorder="1" applyAlignment="1">
      <alignment horizontal="center"/>
    </xf>
    <xf numFmtId="3" fontId="0" fillId="0" borderId="30" xfId="55" applyFont="1" applyBorder="1">
      <alignment horizontal="center"/>
      <protection locked="0"/>
    </xf>
    <xf numFmtId="4" fontId="0" fillId="33" borderId="29" xfId="0" applyNumberFormat="1" applyFont="1" applyFill="1" applyBorder="1" applyAlignment="1">
      <alignment horizontal="center"/>
    </xf>
    <xf numFmtId="3" fontId="0" fillId="35" borderId="16" xfId="0" applyFont="1" applyFill="1" applyBorder="1" applyAlignment="1">
      <alignment horizontal="center"/>
    </xf>
    <xf numFmtId="3" fontId="0" fillId="36" borderId="15" xfId="0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3" fontId="0" fillId="0" borderId="16" xfId="55" applyBorder="1">
      <alignment horizontal="center"/>
      <protection locked="0"/>
    </xf>
    <xf numFmtId="2" fontId="0" fillId="33" borderId="29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29" xfId="61" applyNumberFormat="1" applyBorder="1">
      <alignment horizontal="center"/>
      <protection/>
    </xf>
    <xf numFmtId="2" fontId="0" fillId="33" borderId="12" xfId="61" applyNumberFormat="1" applyBorder="1">
      <alignment horizontal="center"/>
      <protection/>
    </xf>
    <xf numFmtId="49" fontId="0" fillId="0" borderId="29" xfId="0" applyNumberForma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4" fontId="0" fillId="0" borderId="29" xfId="0" applyNumberFormat="1" applyBorder="1" applyAlignment="1">
      <alignment horizontal="right"/>
    </xf>
    <xf numFmtId="175" fontId="0" fillId="33" borderId="29" xfId="0" applyNumberFormat="1" applyFill="1" applyBorder="1" applyAlignment="1">
      <alignment horizontal="center"/>
    </xf>
    <xf numFmtId="3" fontId="0" fillId="33" borderId="19" xfId="0" applyFill="1" applyBorder="1" applyAlignment="1">
      <alignment horizontal="center"/>
    </xf>
    <xf numFmtId="175" fontId="0" fillId="33" borderId="12" xfId="0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3" fontId="0" fillId="0" borderId="16" xfId="0" applyFill="1" applyBorder="1" applyAlignment="1">
      <alignment horizontal="center"/>
    </xf>
    <xf numFmtId="2" fontId="0" fillId="33" borderId="25" xfId="0" applyNumberFormat="1" applyFill="1" applyBorder="1" applyAlignment="1">
      <alignment horizontal="center"/>
    </xf>
    <xf numFmtId="3" fontId="6" fillId="0" borderId="1" xfId="0" applyFont="1" applyAlignment="1">
      <alignment horizontal="left"/>
    </xf>
    <xf numFmtId="3" fontId="0" fillId="0" borderId="14" xfId="0" applyFont="1" applyFill="1" applyBorder="1" applyAlignment="1">
      <alignment horizontal="justify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Kwacha" xfId="55"/>
    <cellStyle name="Linked Cell" xfId="56"/>
    <cellStyle name="Neutral" xfId="57"/>
    <cellStyle name="Note" xfId="58"/>
    <cellStyle name="Output" xfId="59"/>
    <cellStyle name="Percent" xfId="60"/>
    <cellStyle name="Pounds" xfId="61"/>
    <cellStyle name="Title" xfId="62"/>
    <cellStyle name="Total" xfId="63"/>
    <cellStyle name="Totals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19" sqref="C19"/>
    </sheetView>
  </sheetViews>
  <sheetFormatPr defaultColWidth="9.00390625" defaultRowHeight="15.75"/>
  <cols>
    <col min="2" max="2" width="11.50390625" style="0" customWidth="1"/>
    <col min="3" max="3" width="11.375" style="0" bestFit="1" customWidth="1"/>
    <col min="6" max="6" width="12.25390625" style="0" customWidth="1"/>
    <col min="8" max="8" width="12.375" style="104" bestFit="1" customWidth="1"/>
  </cols>
  <sheetData>
    <row r="1" spans="1:7" ht="15.75">
      <c r="A1" s="32"/>
      <c r="B1" s="32"/>
      <c r="C1" s="104"/>
      <c r="D1" s="43" t="s">
        <v>299</v>
      </c>
      <c r="E1" s="54" t="s">
        <v>300</v>
      </c>
      <c r="F1" s="57" t="s">
        <v>305</v>
      </c>
      <c r="G1" s="56" t="s">
        <v>306</v>
      </c>
    </row>
    <row r="2" spans="1:7" ht="15.75">
      <c r="A2" s="230" t="s">
        <v>344</v>
      </c>
      <c r="B2" s="229" t="s">
        <v>346</v>
      </c>
      <c r="C2" s="228"/>
      <c r="D2" s="26">
        <f>Totals!$E$2</f>
        <v>3950</v>
      </c>
      <c r="E2" s="202">
        <f>Totals!$F$2</f>
        <v>3704.92</v>
      </c>
      <c r="F2" s="27">
        <f>Totals!$G$2</f>
        <v>7901.38</v>
      </c>
      <c r="G2" s="147">
        <f>Totals!$H$2</f>
        <v>5163.05</v>
      </c>
    </row>
    <row r="3" spans="1:8" s="181" customFormat="1" ht="15.75">
      <c r="A3" s="227" t="s">
        <v>140</v>
      </c>
      <c r="B3" s="227" t="s">
        <v>141</v>
      </c>
      <c r="C3" s="182">
        <f>DBanda!C33</f>
        <v>295000</v>
      </c>
      <c r="D3" s="288">
        <f aca="true" t="shared" si="0" ref="D3:D15">C3/D$2</f>
        <v>74.68354430379746</v>
      </c>
      <c r="E3" s="289">
        <f aca="true" t="shared" si="1" ref="E3:E15">C3/E$2</f>
        <v>79.62385152715848</v>
      </c>
      <c r="F3" s="290">
        <f aca="true" t="shared" si="2" ref="F3:F15">C3/F$2</f>
        <v>37.3352502980492</v>
      </c>
      <c r="G3" s="291">
        <f aca="true" t="shared" si="3" ref="G3:G15">C3/G$2</f>
        <v>57.13676993250114</v>
      </c>
      <c r="H3" s="104"/>
    </row>
    <row r="4" spans="1:7" ht="15.75">
      <c r="A4" t="s">
        <v>161</v>
      </c>
      <c r="B4" t="s">
        <v>141</v>
      </c>
      <c r="C4" s="180">
        <f>MBanda!B19</f>
        <v>650000</v>
      </c>
      <c r="D4" s="252">
        <f t="shared" si="0"/>
        <v>164.55696202531647</v>
      </c>
      <c r="E4" s="253">
        <f t="shared" si="1"/>
        <v>175.44238472085766</v>
      </c>
      <c r="F4" s="254">
        <f t="shared" si="2"/>
        <v>82.2641108262101</v>
      </c>
      <c r="G4" s="255">
        <f t="shared" si="3"/>
        <v>125.89457781737538</v>
      </c>
    </row>
    <row r="5" spans="1:7" ht="15.75">
      <c r="A5" t="s">
        <v>171</v>
      </c>
      <c r="B5" t="s">
        <v>172</v>
      </c>
      <c r="C5" s="104">
        <f>JChulu!B13</f>
        <v>2235000</v>
      </c>
      <c r="D5" s="252">
        <f t="shared" si="0"/>
        <v>565.8227848101266</v>
      </c>
      <c r="E5" s="253">
        <f t="shared" si="1"/>
        <v>603.2518920786414</v>
      </c>
      <c r="F5" s="254">
        <f t="shared" si="2"/>
        <v>282.8619810716609</v>
      </c>
      <c r="G5" s="255">
        <f t="shared" si="3"/>
        <v>432.88366372589843</v>
      </c>
    </row>
    <row r="6" spans="1:7" ht="15.75">
      <c r="A6" t="s">
        <v>143</v>
      </c>
      <c r="B6" t="s">
        <v>144</v>
      </c>
      <c r="C6" s="104">
        <f>MMalipita!C36</f>
        <v>1356850</v>
      </c>
      <c r="D6" s="252">
        <f t="shared" si="0"/>
        <v>343.50632911392404</v>
      </c>
      <c r="E6" s="253">
        <f t="shared" si="1"/>
        <v>366.22923032076267</v>
      </c>
      <c r="F6" s="254">
        <f t="shared" si="2"/>
        <v>171.72316734545103</v>
      </c>
      <c r="G6" s="255">
        <f t="shared" si="3"/>
        <v>262.8000890946243</v>
      </c>
    </row>
    <row r="7" spans="1:7" ht="15.75">
      <c r="A7" t="s">
        <v>146</v>
      </c>
      <c r="B7" t="s">
        <v>145</v>
      </c>
      <c r="C7" s="104">
        <v>0</v>
      </c>
      <c r="D7" s="252">
        <f t="shared" si="0"/>
        <v>0</v>
      </c>
      <c r="E7" s="253">
        <f t="shared" si="1"/>
        <v>0</v>
      </c>
      <c r="F7" s="254">
        <f t="shared" si="2"/>
        <v>0</v>
      </c>
      <c r="G7" s="255">
        <f t="shared" si="3"/>
        <v>0</v>
      </c>
    </row>
    <row r="8" spans="1:7" ht="15.75">
      <c r="A8" t="s">
        <v>171</v>
      </c>
      <c r="B8" t="s">
        <v>147</v>
      </c>
      <c r="C8" s="104">
        <f>JMusinda!C33</f>
        <v>1452000</v>
      </c>
      <c r="D8" s="252">
        <f t="shared" si="0"/>
        <v>367.59493670886076</v>
      </c>
      <c r="E8" s="253">
        <f t="shared" si="1"/>
        <v>391.91129633028515</v>
      </c>
      <c r="F8" s="254">
        <f t="shared" si="2"/>
        <v>183.7653675687032</v>
      </c>
      <c r="G8" s="255">
        <f t="shared" si="3"/>
        <v>281.2291184474293</v>
      </c>
    </row>
    <row r="9" spans="1:7" ht="15.75">
      <c r="A9" t="s">
        <v>148</v>
      </c>
      <c r="B9" t="s">
        <v>147</v>
      </c>
      <c r="C9" s="104" t="e">
        <f>MMusinda!#REF!</f>
        <v>#REF!</v>
      </c>
      <c r="D9" s="252" t="e">
        <f t="shared" si="0"/>
        <v>#REF!</v>
      </c>
      <c r="E9" s="253" t="e">
        <f t="shared" si="1"/>
        <v>#REF!</v>
      </c>
      <c r="F9" s="254" t="e">
        <f t="shared" si="2"/>
        <v>#REF!</v>
      </c>
      <c r="G9" s="255" t="e">
        <f t="shared" si="3"/>
        <v>#REF!</v>
      </c>
    </row>
    <row r="10" spans="1:7" ht="15.75">
      <c r="A10" t="s">
        <v>149</v>
      </c>
      <c r="B10" t="s">
        <v>147</v>
      </c>
      <c r="C10" s="104" t="e">
        <f>MMusinda!#REF!</f>
        <v>#REF!</v>
      </c>
      <c r="D10" s="252" t="e">
        <f t="shared" si="0"/>
        <v>#REF!</v>
      </c>
      <c r="E10" s="253" t="e">
        <f t="shared" si="1"/>
        <v>#REF!</v>
      </c>
      <c r="F10" s="254" t="e">
        <f t="shared" si="2"/>
        <v>#REF!</v>
      </c>
      <c r="G10" s="255" t="e">
        <f t="shared" si="3"/>
        <v>#REF!</v>
      </c>
    </row>
    <row r="11" spans="1:7" ht="15.75">
      <c r="A11" t="s">
        <v>252</v>
      </c>
      <c r="B11" t="s">
        <v>150</v>
      </c>
      <c r="C11" s="104">
        <f>PNkhoma!C12</f>
        <v>2030000</v>
      </c>
      <c r="D11" s="252">
        <f t="shared" si="0"/>
        <v>513.9240506329114</v>
      </c>
      <c r="E11" s="253">
        <f t="shared" si="1"/>
        <v>547.9200630512939</v>
      </c>
      <c r="F11" s="254">
        <f t="shared" si="2"/>
        <v>256.91714611877927</v>
      </c>
      <c r="G11" s="255">
        <f t="shared" si="3"/>
        <v>393.17845072195695</v>
      </c>
    </row>
    <row r="12" spans="1:7" ht="15.75">
      <c r="A12" t="s">
        <v>160</v>
      </c>
      <c r="B12" t="s">
        <v>162</v>
      </c>
      <c r="C12" s="104">
        <f>MPhiri!C25</f>
        <v>535000</v>
      </c>
      <c r="D12" s="252">
        <f t="shared" si="0"/>
        <v>135.44303797468353</v>
      </c>
      <c r="E12" s="253">
        <f t="shared" si="1"/>
        <v>144.40257819332132</v>
      </c>
      <c r="F12" s="254">
        <f t="shared" si="2"/>
        <v>67.709691218496</v>
      </c>
      <c r="G12" s="255">
        <f t="shared" si="3"/>
        <v>103.62092174199358</v>
      </c>
    </row>
    <row r="13" spans="1:7" ht="15.75">
      <c r="A13" t="s">
        <v>261</v>
      </c>
      <c r="B13" t="s">
        <v>162</v>
      </c>
      <c r="C13" s="104">
        <f>RPhiri!B11</f>
        <v>250000</v>
      </c>
      <c r="D13" s="252">
        <f t="shared" si="0"/>
        <v>63.29113924050633</v>
      </c>
      <c r="E13" s="253">
        <f t="shared" si="1"/>
        <v>67.47784027725295</v>
      </c>
      <c r="F13" s="254">
        <f t="shared" si="2"/>
        <v>31.640042625465426</v>
      </c>
      <c r="G13" s="255">
        <f t="shared" si="3"/>
        <v>48.4209914682213</v>
      </c>
    </row>
    <row r="14" spans="1:7" ht="15.75">
      <c r="A14" t="s">
        <v>154</v>
      </c>
      <c r="B14" t="s">
        <v>157</v>
      </c>
      <c r="C14" s="104" t="e">
        <f>JSakala!#REF!</f>
        <v>#REF!</v>
      </c>
      <c r="D14" s="252" t="e">
        <f t="shared" si="0"/>
        <v>#REF!</v>
      </c>
      <c r="E14" s="253" t="e">
        <f t="shared" si="1"/>
        <v>#REF!</v>
      </c>
      <c r="F14" s="254" t="e">
        <f t="shared" si="2"/>
        <v>#REF!</v>
      </c>
      <c r="G14" s="255" t="e">
        <f t="shared" si="3"/>
        <v>#REF!</v>
      </c>
    </row>
    <row r="15" spans="1:8" ht="15.75">
      <c r="A15" t="s">
        <v>155</v>
      </c>
      <c r="B15" t="s">
        <v>156</v>
      </c>
      <c r="C15" s="104">
        <f>MZimba!C30</f>
        <v>250000</v>
      </c>
      <c r="D15" s="252">
        <f t="shared" si="0"/>
        <v>63.29113924050633</v>
      </c>
      <c r="E15" s="253">
        <f t="shared" si="1"/>
        <v>67.47784027725295</v>
      </c>
      <c r="F15" s="254">
        <f t="shared" si="2"/>
        <v>31.640042625465426</v>
      </c>
      <c r="G15" s="255">
        <f t="shared" si="3"/>
        <v>48.4209914682213</v>
      </c>
      <c r="H15" s="104" t="e">
        <f>SUM(C3:C15)</f>
        <v>#REF!</v>
      </c>
    </row>
    <row r="16" spans="4:7" ht="15.75">
      <c r="D16" s="256"/>
      <c r="E16" s="256"/>
      <c r="F16" s="256"/>
      <c r="G16" s="256"/>
    </row>
    <row r="17" spans="3:7" ht="15.75">
      <c r="C17" s="104"/>
      <c r="D17" s="272"/>
      <c r="E17" s="272"/>
      <c r="F17" s="272"/>
      <c r="G17" s="272"/>
    </row>
    <row r="18" spans="1:7" ht="15.75">
      <c r="A18" s="230" t="s">
        <v>345</v>
      </c>
      <c r="B18" s="229" t="s">
        <v>346</v>
      </c>
      <c r="C18" s="104"/>
      <c r="D18" s="272"/>
      <c r="E18" s="272"/>
      <c r="F18" s="272"/>
      <c r="G18" s="272"/>
    </row>
    <row r="19" spans="1:7" ht="15.75">
      <c r="A19" t="s">
        <v>173</v>
      </c>
      <c r="B19" t="s">
        <v>141</v>
      </c>
      <c r="C19" s="104">
        <f>SBanda!H3</f>
        <v>3950690</v>
      </c>
      <c r="D19" s="252">
        <f>C19/D$2</f>
        <v>1000.1746835443038</v>
      </c>
      <c r="E19" s="253">
        <f>C19/E$2</f>
        <v>1066.3361152197617</v>
      </c>
      <c r="F19" s="254">
        <f>C19/F$2</f>
        <v>500</v>
      </c>
      <c r="G19" s="255">
        <f>C19/G$2</f>
        <v>765.1853071343488</v>
      </c>
    </row>
    <row r="20" spans="1:7" ht="15.75">
      <c r="A20" t="s">
        <v>169</v>
      </c>
      <c r="B20" t="s">
        <v>170</v>
      </c>
      <c r="C20" s="104">
        <f>DMbewe!B41</f>
        <v>7387416.7782000005</v>
      </c>
      <c r="D20" s="252">
        <f>C20/D$2</f>
        <v>1870.2320957468355</v>
      </c>
      <c r="E20" s="253">
        <f>C20/E$2</f>
        <v>1993.9477176835128</v>
      </c>
      <c r="F20" s="254">
        <f>C20/F$2</f>
        <v>934.9527270173058</v>
      </c>
      <c r="G20" s="255">
        <f>C20/G$2</f>
        <v>1430.8241791576686</v>
      </c>
    </row>
    <row r="21" spans="1:8" ht="15.75">
      <c r="A21" t="s">
        <v>168</v>
      </c>
      <c r="B21" t="s">
        <v>158</v>
      </c>
      <c r="C21" s="104">
        <f>JuliusZulu!B32</f>
        <v>5619506.9</v>
      </c>
      <c r="D21" s="252">
        <f>C21/D$2</f>
        <v>1422.6599746835443</v>
      </c>
      <c r="E21" s="253">
        <f>C21/E$2</f>
        <v>1516.7687561404834</v>
      </c>
      <c r="F21" s="254">
        <f>C21/F$2</f>
        <v>711.2057514003883</v>
      </c>
      <c r="G21" s="255">
        <f>C21/G$2</f>
        <v>1088.408382642043</v>
      </c>
      <c r="H21" s="104">
        <f>SUM(C19:C21)</f>
        <v>16957613.6782</v>
      </c>
    </row>
    <row r="22" spans="3:7" ht="15.75">
      <c r="C22" s="104"/>
      <c r="D22" s="252">
        <f>C23/D$2</f>
        <v>0</v>
      </c>
      <c r="E22" s="253">
        <f>C23/E$2</f>
        <v>0</v>
      </c>
      <c r="F22" s="254">
        <f>C23/F$2</f>
        <v>0</v>
      </c>
      <c r="G22" s="255">
        <f>C23/G$2</f>
        <v>0</v>
      </c>
    </row>
    <row r="23" spans="3:7" ht="15.75">
      <c r="C23" s="104"/>
      <c r="D23" s="252">
        <f>C24/D$2</f>
        <v>0</v>
      </c>
      <c r="E23" s="253">
        <f>C24/E$2</f>
        <v>0</v>
      </c>
      <c r="F23" s="254">
        <f>C24/F$2</f>
        <v>0</v>
      </c>
      <c r="G23" s="255">
        <f>C24/G$2</f>
        <v>0</v>
      </c>
    </row>
    <row r="24" spans="3:7" ht="15.75">
      <c r="C24" s="104"/>
      <c r="D24" s="256"/>
      <c r="E24" s="256"/>
      <c r="F24" s="256"/>
      <c r="G24" s="256"/>
    </row>
    <row r="25" spans="3:7" ht="16.5" thickBot="1">
      <c r="C25" s="116"/>
      <c r="D25" s="292"/>
      <c r="E25" s="292"/>
      <c r="F25" s="292"/>
      <c r="G25" s="292"/>
    </row>
    <row r="26" spans="2:8" ht="16.5" thickBot="1">
      <c r="B26" s="156"/>
      <c r="C26" s="170" t="e">
        <f>SUM(C3:C25)</f>
        <v>#REF!</v>
      </c>
      <c r="D26" s="264" t="e">
        <f>SUM(D3:D25)</f>
        <v>#REF!</v>
      </c>
      <c r="E26" s="265" t="e">
        <f>SUM(E3:E25)</f>
        <v>#REF!</v>
      </c>
      <c r="F26" s="266" t="e">
        <f>SUM(F3:F25)</f>
        <v>#REF!</v>
      </c>
      <c r="G26" s="267" t="e">
        <f>SUM(G3:G25)</f>
        <v>#REF!</v>
      </c>
      <c r="H26" s="104" t="e">
        <f>SUM(H21,H15)</f>
        <v>#REF!</v>
      </c>
    </row>
    <row r="27" spans="3:7" ht="15.75">
      <c r="C27" s="111"/>
      <c r="D27" s="2"/>
      <c r="E27" s="2"/>
      <c r="F27" s="2"/>
      <c r="G27" s="2"/>
    </row>
    <row r="28" ht="15.75">
      <c r="C28" s="104"/>
    </row>
    <row r="29" ht="15.75">
      <c r="C29" s="104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H3" sqref="H3"/>
    </sheetView>
  </sheetViews>
  <sheetFormatPr defaultColWidth="9.00390625" defaultRowHeight="15.75"/>
  <cols>
    <col min="1" max="1" width="32.125" style="0" customWidth="1"/>
    <col min="2" max="2" width="13.625" style="0" customWidth="1"/>
    <col min="3" max="3" width="9.50390625" style="104" bestFit="1" customWidth="1"/>
    <col min="4" max="5" width="9.125" style="0" bestFit="1" customWidth="1"/>
    <col min="6" max="6" width="12.375" style="0" customWidth="1"/>
    <col min="7" max="7" width="9.125" style="0" bestFit="1" customWidth="1"/>
    <col min="8" max="8" width="9.875" style="104" bestFit="1" customWidth="1"/>
    <col min="9" max="9" width="9.25390625" style="0" customWidth="1"/>
    <col min="10" max="10" width="8.75390625" style="0" customWidth="1"/>
    <col min="11" max="11" width="10.125" style="0" bestFit="1" customWidth="1"/>
  </cols>
  <sheetData>
    <row r="1" spans="1:8" ht="21.75" thickBot="1">
      <c r="A1" s="34" t="s">
        <v>468</v>
      </c>
      <c r="B1" s="41"/>
      <c r="C1" s="41"/>
      <c r="D1" s="123">
        <f>Totals!$E$2</f>
        <v>3950</v>
      </c>
      <c r="E1" s="124">
        <f>Totals!$F$2</f>
        <v>3704.92</v>
      </c>
      <c r="F1" s="125">
        <f>Totals!$G$2</f>
        <v>7901.38</v>
      </c>
      <c r="G1" s="126">
        <f>Totals!$H$2</f>
        <v>5163.05</v>
      </c>
      <c r="H1" s="47" t="s">
        <v>0</v>
      </c>
    </row>
    <row r="2" spans="1:7" ht="16.5" thickBot="1">
      <c r="A2" s="33"/>
      <c r="D2" s="98" t="s">
        <v>299</v>
      </c>
      <c r="E2" s="99" t="s">
        <v>300</v>
      </c>
      <c r="F2" s="44" t="s">
        <v>305</v>
      </c>
      <c r="G2" s="132" t="s">
        <v>306</v>
      </c>
    </row>
    <row r="3" spans="1:8" ht="15.75">
      <c r="A3" s="33" t="s">
        <v>292</v>
      </c>
      <c r="B3" s="31" t="s">
        <v>76</v>
      </c>
      <c r="D3" s="80">
        <v>225</v>
      </c>
      <c r="E3" s="45">
        <v>240</v>
      </c>
      <c r="F3" s="277">
        <f>E3*E$1/F$1</f>
        <v>112.5348736549818</v>
      </c>
      <c r="G3" s="298">
        <f>H3/$G$1</f>
        <v>172.22006372202478</v>
      </c>
      <c r="H3" s="104">
        <f>E3*E$1</f>
        <v>889180.8</v>
      </c>
    </row>
    <row r="4" spans="1:8" ht="16.5" thickBot="1">
      <c r="A4" s="33" t="s">
        <v>358</v>
      </c>
      <c r="B4" s="31" t="s">
        <v>494</v>
      </c>
      <c r="D4" s="79">
        <f>E4*E$1/D$1</f>
        <v>234.4886075949367</v>
      </c>
      <c r="E4" s="171">
        <v>250</v>
      </c>
      <c r="F4" s="301">
        <f>E4*E$1/F$1</f>
        <v>117.22382672393937</v>
      </c>
      <c r="G4" s="298">
        <f>H4/$G$1</f>
        <v>179.39589971044248</v>
      </c>
      <c r="H4" s="116">
        <f>E4*E$1</f>
        <v>926230</v>
      </c>
    </row>
    <row r="5" spans="1:9" ht="19.5" thickBot="1">
      <c r="A5" s="454" t="s">
        <v>518</v>
      </c>
      <c r="B5" s="31"/>
      <c r="D5" s="303">
        <f>SUM(D3:D4)</f>
        <v>459.4886075949367</v>
      </c>
      <c r="E5" s="284">
        <f>SUM(E3:E4)</f>
        <v>490</v>
      </c>
      <c r="F5" s="304">
        <f>SUM(F3:F4)</f>
        <v>229.75870037892116</v>
      </c>
      <c r="G5" s="305">
        <f>SUM(G3:G4)</f>
        <v>351.61596343246725</v>
      </c>
      <c r="H5" s="306">
        <f>SUM(H3:H4)</f>
        <v>1815410.8</v>
      </c>
      <c r="I5" s="87"/>
    </row>
    <row r="6" spans="1:9" ht="18.75">
      <c r="A6" s="456"/>
      <c r="B6" s="31"/>
      <c r="D6" s="457"/>
      <c r="E6" s="458"/>
      <c r="F6" s="370"/>
      <c r="G6" s="457"/>
      <c r="H6" s="281"/>
      <c r="I6" s="87"/>
    </row>
    <row r="7" spans="1:8" ht="15.75">
      <c r="A7" s="459" t="s">
        <v>519</v>
      </c>
      <c r="B7" s="31"/>
      <c r="D7" s="33"/>
      <c r="E7" s="58"/>
      <c r="F7" s="33"/>
      <c r="G7" s="33"/>
      <c r="H7" s="111"/>
    </row>
    <row r="8" spans="1:8" ht="15.75">
      <c r="A8" s="2" t="s">
        <v>289</v>
      </c>
      <c r="C8" s="104">
        <v>45000</v>
      </c>
      <c r="D8" s="84">
        <f aca="true" t="shared" si="0" ref="D8:D21">C8/D$1</f>
        <v>11.39240506329114</v>
      </c>
      <c r="E8" s="45">
        <f aca="true" t="shared" si="1" ref="E8:E21">C8/E$1</f>
        <v>12.14601124990553</v>
      </c>
      <c r="F8" s="57">
        <f aca="true" t="shared" si="2" ref="F8:F21">C8/F$1</f>
        <v>5.695207672583776</v>
      </c>
      <c r="G8" s="85">
        <f aca="true" t="shared" si="3" ref="G8:G21">C8/G$1</f>
        <v>8.715778464279834</v>
      </c>
      <c r="H8" s="116"/>
    </row>
    <row r="9" spans="1:9" ht="15.75">
      <c r="A9" s="33" t="s">
        <v>37</v>
      </c>
      <c r="C9" s="104">
        <v>15000</v>
      </c>
      <c r="D9" s="84">
        <f t="shared" si="0"/>
        <v>3.7974683544303796</v>
      </c>
      <c r="E9" s="45">
        <f t="shared" si="1"/>
        <v>4.048670416635177</v>
      </c>
      <c r="F9" s="57">
        <f t="shared" si="2"/>
        <v>1.8984025575279255</v>
      </c>
      <c r="G9" s="455">
        <f t="shared" si="3"/>
        <v>2.9052594880932783</v>
      </c>
      <c r="H9" s="105"/>
      <c r="I9" s="87"/>
    </row>
    <row r="10" spans="1:8" ht="15.75">
      <c r="A10" s="33" t="s">
        <v>38</v>
      </c>
      <c r="C10" s="104">
        <v>105000</v>
      </c>
      <c r="D10" s="84">
        <f t="shared" si="0"/>
        <v>26.582278481012658</v>
      </c>
      <c r="E10" s="45">
        <f t="shared" si="1"/>
        <v>28.340692916446237</v>
      </c>
      <c r="F10" s="57">
        <f t="shared" si="2"/>
        <v>13.28881790269548</v>
      </c>
      <c r="G10" s="85">
        <f t="shared" si="3"/>
        <v>20.336816416652947</v>
      </c>
      <c r="H10" s="111"/>
    </row>
    <row r="11" spans="1:7" ht="15.75">
      <c r="A11" s="33" t="s">
        <v>39</v>
      </c>
      <c r="C11" s="104">
        <v>12000</v>
      </c>
      <c r="D11" s="84">
        <f t="shared" si="0"/>
        <v>3.037974683544304</v>
      </c>
      <c r="E11" s="45">
        <f t="shared" si="1"/>
        <v>3.2389363333081413</v>
      </c>
      <c r="F11" s="57">
        <f t="shared" si="2"/>
        <v>1.5187220460223403</v>
      </c>
      <c r="G11" s="85">
        <f t="shared" si="3"/>
        <v>2.3242075904746224</v>
      </c>
    </row>
    <row r="12" spans="1:7" ht="15.75">
      <c r="A12" s="33" t="s">
        <v>48</v>
      </c>
      <c r="C12" s="104">
        <v>10000</v>
      </c>
      <c r="D12" s="84">
        <f t="shared" si="0"/>
        <v>2.5316455696202533</v>
      </c>
      <c r="E12" s="45">
        <f t="shared" si="1"/>
        <v>2.699113611090118</v>
      </c>
      <c r="F12" s="57">
        <f t="shared" si="2"/>
        <v>1.265601705018617</v>
      </c>
      <c r="G12" s="85">
        <f t="shared" si="3"/>
        <v>1.936839658728852</v>
      </c>
    </row>
    <row r="13" spans="1:7" ht="15.75">
      <c r="A13" s="33" t="s">
        <v>40</v>
      </c>
      <c r="C13" s="104">
        <v>7000</v>
      </c>
      <c r="D13" s="84">
        <f t="shared" si="0"/>
        <v>1.7721518987341771</v>
      </c>
      <c r="E13" s="45">
        <f t="shared" si="1"/>
        <v>1.8893795277630825</v>
      </c>
      <c r="F13" s="57">
        <f t="shared" si="2"/>
        <v>0.8859211935130319</v>
      </c>
      <c r="G13" s="85">
        <f t="shared" si="3"/>
        <v>1.3557877611101965</v>
      </c>
    </row>
    <row r="14" spans="1:7" ht="15.75">
      <c r="A14" s="33" t="s">
        <v>41</v>
      </c>
      <c r="C14" s="104">
        <v>25000</v>
      </c>
      <c r="D14" s="84">
        <f t="shared" si="0"/>
        <v>6.329113924050633</v>
      </c>
      <c r="E14" s="45">
        <f t="shared" si="1"/>
        <v>6.747784027725295</v>
      </c>
      <c r="F14" s="57">
        <f t="shared" si="2"/>
        <v>3.1640042625465425</v>
      </c>
      <c r="G14" s="85">
        <f t="shared" si="3"/>
        <v>4.84209914682213</v>
      </c>
    </row>
    <row r="15" spans="1:7" ht="15.75">
      <c r="A15" s="33" t="s">
        <v>44</v>
      </c>
      <c r="C15" s="104">
        <v>70000</v>
      </c>
      <c r="D15" s="84">
        <f t="shared" si="0"/>
        <v>17.72151898734177</v>
      </c>
      <c r="E15" s="45">
        <f t="shared" si="1"/>
        <v>18.893795277630826</v>
      </c>
      <c r="F15" s="57">
        <f t="shared" si="2"/>
        <v>8.859211935130318</v>
      </c>
      <c r="G15" s="85">
        <f t="shared" si="3"/>
        <v>13.557877611101965</v>
      </c>
    </row>
    <row r="16" spans="1:10" ht="15.75">
      <c r="A16" s="33" t="s">
        <v>45</v>
      </c>
      <c r="C16" s="104">
        <v>100000</v>
      </c>
      <c r="D16" s="84">
        <f t="shared" si="0"/>
        <v>25.31645569620253</v>
      </c>
      <c r="E16" s="45">
        <f t="shared" si="1"/>
        <v>26.99113611090118</v>
      </c>
      <c r="F16" s="57">
        <f t="shared" si="2"/>
        <v>12.65601705018617</v>
      </c>
      <c r="G16" s="85">
        <f t="shared" si="3"/>
        <v>19.36839658728852</v>
      </c>
      <c r="I16" s="208"/>
      <c r="J16" s="208"/>
    </row>
    <row r="17" spans="1:10" ht="15.75">
      <c r="A17" s="33" t="s">
        <v>47</v>
      </c>
      <c r="C17" s="104">
        <v>35000</v>
      </c>
      <c r="D17" s="84">
        <f t="shared" si="0"/>
        <v>8.860759493670885</v>
      </c>
      <c r="E17" s="45">
        <f t="shared" si="1"/>
        <v>9.446897638815413</v>
      </c>
      <c r="F17" s="57">
        <f t="shared" si="2"/>
        <v>4.429605967565159</v>
      </c>
      <c r="G17" s="85">
        <f t="shared" si="3"/>
        <v>6.7789388055509825</v>
      </c>
      <c r="I17" s="208"/>
      <c r="J17" s="208"/>
    </row>
    <row r="18" spans="1:7" ht="15.75">
      <c r="A18" s="33" t="s">
        <v>57</v>
      </c>
      <c r="C18" s="104">
        <v>20000</v>
      </c>
      <c r="D18" s="84">
        <f t="shared" si="0"/>
        <v>5.063291139240507</v>
      </c>
      <c r="E18" s="45">
        <f t="shared" si="1"/>
        <v>5.398227222180236</v>
      </c>
      <c r="F18" s="57">
        <f t="shared" si="2"/>
        <v>2.531203410037234</v>
      </c>
      <c r="G18" s="85">
        <f t="shared" si="3"/>
        <v>3.873679317457704</v>
      </c>
    </row>
    <row r="19" spans="1:8" ht="15.75">
      <c r="A19" s="92" t="s">
        <v>14</v>
      </c>
      <c r="B19" s="32"/>
      <c r="C19" s="116">
        <v>60000</v>
      </c>
      <c r="D19" s="173">
        <f t="shared" si="0"/>
        <v>15.189873417721518</v>
      </c>
      <c r="E19" s="171">
        <f t="shared" si="1"/>
        <v>16.194681666540706</v>
      </c>
      <c r="F19" s="172">
        <f t="shared" si="2"/>
        <v>7.593610230111702</v>
      </c>
      <c r="G19" s="221">
        <f t="shared" si="3"/>
        <v>11.621037952373113</v>
      </c>
      <c r="H19" s="116"/>
    </row>
    <row r="20" spans="1:10" ht="15.75">
      <c r="A20" s="33" t="s">
        <v>77</v>
      </c>
      <c r="C20" s="104">
        <v>40000</v>
      </c>
      <c r="D20" s="84">
        <f t="shared" si="0"/>
        <v>10.126582278481013</v>
      </c>
      <c r="E20" s="45">
        <f t="shared" si="1"/>
        <v>10.796454444360473</v>
      </c>
      <c r="F20" s="57">
        <f t="shared" si="2"/>
        <v>5.062406820074468</v>
      </c>
      <c r="G20" s="85">
        <f t="shared" si="3"/>
        <v>7.747358634915408</v>
      </c>
      <c r="I20" s="208"/>
      <c r="J20" s="208"/>
    </row>
    <row r="21" spans="1:10" ht="15.75">
      <c r="A21" s="33" t="s">
        <v>78</v>
      </c>
      <c r="C21" s="104">
        <v>30000</v>
      </c>
      <c r="D21" s="84">
        <f t="shared" si="0"/>
        <v>7.594936708860759</v>
      </c>
      <c r="E21" s="45">
        <f t="shared" si="1"/>
        <v>8.097340833270353</v>
      </c>
      <c r="F21" s="57">
        <f t="shared" si="2"/>
        <v>3.796805115055851</v>
      </c>
      <c r="G21" s="85">
        <f t="shared" si="3"/>
        <v>5.8105189761865566</v>
      </c>
      <c r="J21" s="208"/>
    </row>
    <row r="22" spans="1:7" ht="15.75">
      <c r="A22" s="155" t="s">
        <v>330</v>
      </c>
      <c r="D22" s="58"/>
      <c r="E22" s="58"/>
      <c r="F22" s="58"/>
      <c r="G22" s="58"/>
    </row>
    <row r="23" spans="1:7" ht="15.75">
      <c r="A23" s="209" t="s">
        <v>325</v>
      </c>
      <c r="C23" s="104">
        <v>78000</v>
      </c>
      <c r="D23" s="84">
        <f aca="true" t="shared" si="4" ref="D23:D29">C23/D$1</f>
        <v>19.746835443037973</v>
      </c>
      <c r="E23" s="45">
        <f aca="true" t="shared" si="5" ref="E23:E29">C23/E$1</f>
        <v>21.05308616650292</v>
      </c>
      <c r="F23" s="57">
        <f aca="true" t="shared" si="6" ref="F23:F29">C23/F$1</f>
        <v>9.871693299145212</v>
      </c>
      <c r="G23" s="85">
        <f aca="true" t="shared" si="7" ref="G23:G29">C23/G$1</f>
        <v>15.107349338085045</v>
      </c>
    </row>
    <row r="24" spans="1:10" ht="15.75">
      <c r="A24" s="210" t="s">
        <v>326</v>
      </c>
      <c r="C24" s="104">
        <v>42000</v>
      </c>
      <c r="D24" s="84">
        <f t="shared" si="4"/>
        <v>10.632911392405063</v>
      </c>
      <c r="E24" s="45">
        <f t="shared" si="5"/>
        <v>11.336277166578496</v>
      </c>
      <c r="F24" s="57">
        <f t="shared" si="6"/>
        <v>5.315527161078191</v>
      </c>
      <c r="G24" s="85">
        <f t="shared" si="7"/>
        <v>8.134726566661179</v>
      </c>
      <c r="I24" s="209"/>
      <c r="J24" s="104"/>
    </row>
    <row r="25" spans="1:10" ht="15.75">
      <c r="A25" s="210" t="s">
        <v>327</v>
      </c>
      <c r="C25" s="104">
        <v>62000</v>
      </c>
      <c r="D25" s="84">
        <f t="shared" si="4"/>
        <v>15.69620253164557</v>
      </c>
      <c r="E25" s="45">
        <f t="shared" si="5"/>
        <v>16.734504388758733</v>
      </c>
      <c r="F25" s="57">
        <f t="shared" si="6"/>
        <v>7.846730571115425</v>
      </c>
      <c r="G25" s="85">
        <f t="shared" si="7"/>
        <v>12.008405884118883</v>
      </c>
      <c r="I25" s="209"/>
      <c r="J25" s="104"/>
    </row>
    <row r="26" spans="1:10" ht="15.75">
      <c r="A26" s="210" t="s">
        <v>205</v>
      </c>
      <c r="C26" s="104">
        <v>73000</v>
      </c>
      <c r="D26" s="84">
        <f t="shared" si="4"/>
        <v>18.481012658227847</v>
      </c>
      <c r="E26" s="45">
        <f t="shared" si="5"/>
        <v>19.703529360957862</v>
      </c>
      <c r="F26" s="57">
        <f t="shared" si="6"/>
        <v>9.238892446635903</v>
      </c>
      <c r="G26" s="85">
        <f t="shared" si="7"/>
        <v>14.13892950872062</v>
      </c>
      <c r="I26" s="209"/>
      <c r="J26" s="104"/>
    </row>
    <row r="27" spans="1:10" ht="15.75">
      <c r="A27" s="210" t="s">
        <v>204</v>
      </c>
      <c r="C27" s="104">
        <v>46000</v>
      </c>
      <c r="D27" s="84">
        <f t="shared" si="4"/>
        <v>11.645569620253164</v>
      </c>
      <c r="E27" s="45">
        <f t="shared" si="5"/>
        <v>12.415922611014542</v>
      </c>
      <c r="F27" s="57">
        <f t="shared" si="6"/>
        <v>5.821767843085638</v>
      </c>
      <c r="G27" s="85">
        <f t="shared" si="7"/>
        <v>8.90946243015272</v>
      </c>
      <c r="I27" s="209"/>
      <c r="J27" s="104"/>
    </row>
    <row r="28" spans="1:10" ht="15.75">
      <c r="A28" s="210" t="s">
        <v>328</v>
      </c>
      <c r="C28" s="104">
        <v>83000</v>
      </c>
      <c r="D28" s="84">
        <f t="shared" si="4"/>
        <v>21.0126582278481</v>
      </c>
      <c r="E28" s="45">
        <f t="shared" si="5"/>
        <v>22.40264297204798</v>
      </c>
      <c r="F28" s="57">
        <f t="shared" si="6"/>
        <v>10.504494151654521</v>
      </c>
      <c r="G28" s="85">
        <f t="shared" si="7"/>
        <v>16.075769167449472</v>
      </c>
      <c r="I28" s="209"/>
      <c r="J28" s="104"/>
    </row>
    <row r="29" spans="1:10" ht="15.75">
      <c r="A29" s="210" t="s">
        <v>94</v>
      </c>
      <c r="C29" s="104">
        <v>51000</v>
      </c>
      <c r="D29" s="84">
        <f t="shared" si="4"/>
        <v>12.91139240506329</v>
      </c>
      <c r="E29" s="45">
        <f t="shared" si="5"/>
        <v>13.765479416559602</v>
      </c>
      <c r="F29" s="57">
        <f t="shared" si="6"/>
        <v>6.454568695594947</v>
      </c>
      <c r="G29" s="85">
        <f t="shared" si="7"/>
        <v>9.877882259517145</v>
      </c>
      <c r="I29" s="209"/>
      <c r="J29" s="104"/>
    </row>
    <row r="30" spans="1:13" ht="15.75">
      <c r="A30" s="210" t="s">
        <v>329</v>
      </c>
      <c r="C30" s="104">
        <v>93000</v>
      </c>
      <c r="D30" s="84">
        <f>C30/$D$1</f>
        <v>23.544303797468356</v>
      </c>
      <c r="E30" s="45">
        <f>C30/$E$1</f>
        <v>25.101756583138098</v>
      </c>
      <c r="F30" s="57">
        <f>C30/$F$1</f>
        <v>11.770095856673137</v>
      </c>
      <c r="G30" s="85">
        <f>C30/$G$1</f>
        <v>18.012608826178326</v>
      </c>
      <c r="I30" s="209"/>
      <c r="J30" s="58"/>
      <c r="K30" s="58"/>
      <c r="L30" s="58"/>
      <c r="M30" s="58"/>
    </row>
    <row r="31" spans="1:7" ht="15.75">
      <c r="A31" t="s">
        <v>296</v>
      </c>
      <c r="C31" s="104">
        <v>250000</v>
      </c>
      <c r="D31" s="84">
        <f>C31/D$1</f>
        <v>63.29113924050633</v>
      </c>
      <c r="E31" s="45">
        <f>C31/E$1</f>
        <v>67.47784027725295</v>
      </c>
      <c r="F31" s="57">
        <f>C31/F$1</f>
        <v>31.640042625465426</v>
      </c>
      <c r="G31" s="85">
        <f>C31/G$1</f>
        <v>48.4209914682213</v>
      </c>
    </row>
    <row r="32" spans="1:13" ht="16.5" thickBot="1">
      <c r="A32" t="s">
        <v>320</v>
      </c>
      <c r="C32" s="104">
        <v>100000</v>
      </c>
      <c r="D32" s="84">
        <f>C32/D$1</f>
        <v>25.31645569620253</v>
      </c>
      <c r="E32" s="45">
        <f>C32/E$1</f>
        <v>26.99113611090118</v>
      </c>
      <c r="F32" s="57">
        <f>C32/F$1</f>
        <v>12.65601705018617</v>
      </c>
      <c r="G32" s="85">
        <f>C32/G$1</f>
        <v>19.36839658728852</v>
      </c>
      <c r="I32" s="287"/>
      <c r="J32" s="58"/>
      <c r="K32" s="58"/>
      <c r="L32" s="58"/>
      <c r="M32" s="58"/>
    </row>
    <row r="33" spans="2:7" ht="16.5" thickBot="1">
      <c r="B33" s="226" t="s">
        <v>166</v>
      </c>
      <c r="C33" s="170">
        <f>SUM(C8:C32)</f>
        <v>1452000</v>
      </c>
      <c r="D33" s="299">
        <f>SUM(D8:D32)</f>
        <v>367.5949367088607</v>
      </c>
      <c r="E33" s="299">
        <f>SUM(E8:E32)</f>
        <v>391.91129633028515</v>
      </c>
      <c r="F33" s="299">
        <f>SUM(F8:F32)</f>
        <v>183.7653675687032</v>
      </c>
      <c r="G33" s="299">
        <f>SUM(G8:G32)</f>
        <v>281.22911844742936</v>
      </c>
    </row>
    <row r="34" ht="15.75">
      <c r="J34" s="104"/>
    </row>
    <row r="35" spans="1:10" ht="18.75">
      <c r="A35" s="309" t="s">
        <v>392</v>
      </c>
      <c r="B35" s="226"/>
      <c r="C35" s="278"/>
      <c r="D35" s="149"/>
      <c r="E35" s="149"/>
      <c r="F35" s="149"/>
      <c r="G35" s="149"/>
      <c r="I35" s="33"/>
      <c r="J35" s="104"/>
    </row>
    <row r="36" spans="1:10" ht="15.75">
      <c r="A36" t="s">
        <v>389</v>
      </c>
      <c r="B36" s="226"/>
      <c r="C36" s="278">
        <v>45000</v>
      </c>
      <c r="D36" s="84">
        <f>C36/D$1</f>
        <v>11.39240506329114</v>
      </c>
      <c r="E36" s="45">
        <f>C36/E$1</f>
        <v>12.14601124990553</v>
      </c>
      <c r="F36" s="57">
        <f>C36/F$1</f>
        <v>5.695207672583776</v>
      </c>
      <c r="G36" s="85">
        <f>C36/G$1</f>
        <v>8.715778464279834</v>
      </c>
      <c r="I36" s="33"/>
      <c r="J36" s="104"/>
    </row>
    <row r="37" spans="1:10" ht="15.75">
      <c r="A37" t="s">
        <v>387</v>
      </c>
      <c r="B37" s="226"/>
      <c r="C37" s="278">
        <v>100000</v>
      </c>
      <c r="D37" s="84">
        <f>C37/D$1</f>
        <v>25.31645569620253</v>
      </c>
      <c r="E37" s="45">
        <f>C37/E$1</f>
        <v>26.99113611090118</v>
      </c>
      <c r="F37" s="57">
        <f>C37/F$1</f>
        <v>12.65601705018617</v>
      </c>
      <c r="G37" s="85">
        <f>C37/G$1</f>
        <v>19.36839658728852</v>
      </c>
      <c r="I37" s="33"/>
      <c r="J37" s="104"/>
    </row>
    <row r="38" spans="1:10" ht="16.5" thickBot="1">
      <c r="A38" t="s">
        <v>390</v>
      </c>
      <c r="B38" s="226"/>
      <c r="C38" s="281">
        <v>250000</v>
      </c>
      <c r="D38" s="173">
        <f>C38/D$1</f>
        <v>63.29113924050633</v>
      </c>
      <c r="E38" s="171">
        <f>C38/E$1</f>
        <v>67.47784027725295</v>
      </c>
      <c r="F38" s="172">
        <f>C38/F$1</f>
        <v>31.640042625465426</v>
      </c>
      <c r="G38" s="221">
        <f>C38/G$1</f>
        <v>48.4209914682213</v>
      </c>
      <c r="I38" s="33"/>
      <c r="J38" s="104"/>
    </row>
    <row r="39" spans="1:10" ht="16.5" thickBot="1">
      <c r="A39" t="s">
        <v>513</v>
      </c>
      <c r="B39" s="157"/>
      <c r="C39" s="282">
        <f>SUM(C36:C38)</f>
        <v>395000</v>
      </c>
      <c r="D39" s="283">
        <f>C39/D$1</f>
        <v>100</v>
      </c>
      <c r="E39" s="284">
        <f>C39/E$1</f>
        <v>106.61498763805966</v>
      </c>
      <c r="F39" s="285">
        <f>C39/F$1</f>
        <v>49.99126734823537</v>
      </c>
      <c r="G39" s="286">
        <f>C39/G$1</f>
        <v>76.50516651978965</v>
      </c>
      <c r="H39" s="228"/>
      <c r="I39" s="33"/>
      <c r="J39" s="104"/>
    </row>
    <row r="40" spans="2:10" ht="15.75">
      <c r="B40" s="157"/>
      <c r="C40" s="111"/>
      <c r="D40" s="91"/>
      <c r="E40" s="91"/>
      <c r="F40" s="91"/>
      <c r="G40" s="91"/>
      <c r="H40" s="228"/>
      <c r="I40" s="33"/>
      <c r="J40" s="104"/>
    </row>
    <row r="41" spans="1:8" ht="18.75">
      <c r="A41" s="309" t="s">
        <v>399</v>
      </c>
      <c r="B41" s="156"/>
      <c r="C41" s="105"/>
      <c r="D41" s="25"/>
      <c r="E41" s="25"/>
      <c r="F41" s="25"/>
      <c r="G41" s="25"/>
      <c r="H41" s="228"/>
    </row>
    <row r="42" spans="1:12" ht="15.75">
      <c r="A42" t="s">
        <v>313</v>
      </c>
      <c r="B42" s="226"/>
      <c r="C42" s="278">
        <v>320000</v>
      </c>
      <c r="D42" s="84">
        <f aca="true" t="shared" si="8" ref="D42:D50">C42/D$1</f>
        <v>81.0126582278481</v>
      </c>
      <c r="E42" s="45">
        <f aca="true" t="shared" si="9" ref="E42:E50">C42/E$1</f>
        <v>86.37163555488378</v>
      </c>
      <c r="F42" s="57">
        <f aca="true" t="shared" si="10" ref="F42:F50">C42/F$1</f>
        <v>40.499254560595745</v>
      </c>
      <c r="G42" s="85">
        <f aca="true" t="shared" si="11" ref="G42:G50">C42/G$1</f>
        <v>61.97886907932327</v>
      </c>
      <c r="K42" s="33"/>
      <c r="L42" s="312"/>
    </row>
    <row r="43" spans="1:12" ht="15.75">
      <c r="A43" t="s">
        <v>404</v>
      </c>
      <c r="B43" s="226"/>
      <c r="C43" s="278">
        <v>30000</v>
      </c>
      <c r="D43" s="84">
        <f t="shared" si="8"/>
        <v>7.594936708860759</v>
      </c>
      <c r="E43" s="45">
        <f t="shared" si="9"/>
        <v>8.097340833270353</v>
      </c>
      <c r="F43" s="57">
        <f t="shared" si="10"/>
        <v>3.796805115055851</v>
      </c>
      <c r="G43" s="85">
        <f t="shared" si="11"/>
        <v>5.8105189761865566</v>
      </c>
      <c r="K43" s="33"/>
      <c r="L43" s="312"/>
    </row>
    <row r="44" spans="1:12" ht="15.75">
      <c r="A44" t="s">
        <v>405</v>
      </c>
      <c r="B44" s="226"/>
      <c r="C44" s="278">
        <v>40000</v>
      </c>
      <c r="D44" s="84">
        <f t="shared" si="8"/>
        <v>10.126582278481013</v>
      </c>
      <c r="E44" s="45">
        <f t="shared" si="9"/>
        <v>10.796454444360473</v>
      </c>
      <c r="F44" s="57">
        <f t="shared" si="10"/>
        <v>5.062406820074468</v>
      </c>
      <c r="G44" s="85">
        <f t="shared" si="11"/>
        <v>7.747358634915408</v>
      </c>
      <c r="K44" s="33"/>
      <c r="L44" s="312"/>
    </row>
    <row r="45" spans="1:12" ht="15.75">
      <c r="A45" t="s">
        <v>406</v>
      </c>
      <c r="B45" s="226"/>
      <c r="C45" s="278">
        <v>210000</v>
      </c>
      <c r="D45" s="84">
        <f t="shared" si="8"/>
        <v>53.164556962025316</v>
      </c>
      <c r="E45" s="45">
        <f t="shared" si="9"/>
        <v>56.681385832892474</v>
      </c>
      <c r="F45" s="57">
        <f t="shared" si="10"/>
        <v>26.57763580539096</v>
      </c>
      <c r="G45" s="85">
        <f t="shared" si="11"/>
        <v>40.673632833305895</v>
      </c>
      <c r="K45" s="33"/>
      <c r="L45" s="312"/>
    </row>
    <row r="46" spans="1:12" ht="15.75">
      <c r="A46" t="s">
        <v>407</v>
      </c>
      <c r="B46" s="226"/>
      <c r="C46" s="278">
        <v>134000</v>
      </c>
      <c r="D46" s="84">
        <f t="shared" si="8"/>
        <v>33.924050632911396</v>
      </c>
      <c r="E46" s="45">
        <f t="shared" si="9"/>
        <v>36.16812238860758</v>
      </c>
      <c r="F46" s="57">
        <f t="shared" si="10"/>
        <v>16.959062847249466</v>
      </c>
      <c r="G46" s="85">
        <f t="shared" si="11"/>
        <v>25.95365142696662</v>
      </c>
      <c r="K46" s="33"/>
      <c r="L46" s="312"/>
    </row>
    <row r="47" spans="1:12" ht="15.75">
      <c r="A47" t="s">
        <v>56</v>
      </c>
      <c r="B47" s="226"/>
      <c r="C47" s="278">
        <v>100000</v>
      </c>
      <c r="D47" s="84">
        <f t="shared" si="8"/>
        <v>25.31645569620253</v>
      </c>
      <c r="E47" s="45">
        <f t="shared" si="9"/>
        <v>26.99113611090118</v>
      </c>
      <c r="F47" s="57">
        <f t="shared" si="10"/>
        <v>12.65601705018617</v>
      </c>
      <c r="G47" s="85">
        <f t="shared" si="11"/>
        <v>19.36839658728852</v>
      </c>
      <c r="K47" s="33"/>
      <c r="L47" s="312"/>
    </row>
    <row r="48" spans="1:12" ht="15.75">
      <c r="A48" t="s">
        <v>314</v>
      </c>
      <c r="B48" s="226"/>
      <c r="C48" s="278">
        <v>100000</v>
      </c>
      <c r="D48" s="84">
        <f t="shared" si="8"/>
        <v>25.31645569620253</v>
      </c>
      <c r="E48" s="45">
        <f t="shared" si="9"/>
        <v>26.99113611090118</v>
      </c>
      <c r="F48" s="57">
        <f t="shared" si="10"/>
        <v>12.65601705018617</v>
      </c>
      <c r="G48" s="85">
        <f t="shared" si="11"/>
        <v>19.36839658728852</v>
      </c>
      <c r="I48" s="33"/>
      <c r="J48" s="104"/>
      <c r="K48" s="33"/>
      <c r="L48" s="312"/>
    </row>
    <row r="49" spans="1:12" ht="16.5" thickBot="1">
      <c r="A49" t="s">
        <v>296</v>
      </c>
      <c r="B49" s="226"/>
      <c r="C49" s="281">
        <v>250000</v>
      </c>
      <c r="D49" s="173">
        <f t="shared" si="8"/>
        <v>63.29113924050633</v>
      </c>
      <c r="E49" s="171">
        <f t="shared" si="9"/>
        <v>67.47784027725295</v>
      </c>
      <c r="F49" s="172">
        <f t="shared" si="10"/>
        <v>31.640042625465426</v>
      </c>
      <c r="G49" s="221">
        <f t="shared" si="11"/>
        <v>48.4209914682213</v>
      </c>
      <c r="I49" s="33"/>
      <c r="J49" s="104"/>
      <c r="K49" s="33"/>
      <c r="L49" s="312"/>
    </row>
    <row r="50" spans="1:12" ht="16.5" thickBot="1">
      <c r="A50" s="2" t="s">
        <v>512</v>
      </c>
      <c r="B50" s="347"/>
      <c r="C50" s="282">
        <f>SUM(C42:C49)</f>
        <v>1184000</v>
      </c>
      <c r="D50" s="283">
        <f t="shared" si="8"/>
        <v>299.746835443038</v>
      </c>
      <c r="E50" s="284">
        <f t="shared" si="9"/>
        <v>319.57505155306995</v>
      </c>
      <c r="F50" s="285">
        <f t="shared" si="10"/>
        <v>149.84724187420426</v>
      </c>
      <c r="G50" s="286">
        <f t="shared" si="11"/>
        <v>229.3218155934961</v>
      </c>
      <c r="I50" s="33"/>
      <c r="J50" s="104"/>
      <c r="K50" s="33"/>
      <c r="L50" s="312"/>
    </row>
    <row r="51" spans="2:10" ht="16.5" thickBot="1">
      <c r="B51" s="226"/>
      <c r="C51" s="111"/>
      <c r="D51" s="58"/>
      <c r="E51" s="58"/>
      <c r="F51" s="58"/>
      <c r="G51" s="58"/>
      <c r="I51" s="33"/>
      <c r="J51" s="104"/>
    </row>
    <row r="52" spans="1:8" ht="15.75">
      <c r="A52" s="311" t="s">
        <v>418</v>
      </c>
      <c r="B52" s="319"/>
      <c r="C52" s="320">
        <f>SUM(C33+C39+C50)</f>
        <v>3031000</v>
      </c>
      <c r="D52" s="321">
        <f>C52/D$1</f>
        <v>767.3417721518987</v>
      </c>
      <c r="E52" s="322">
        <f>C52/E$1</f>
        <v>818.1013355214147</v>
      </c>
      <c r="F52" s="323">
        <f>C52/F$1</f>
        <v>383.6038767911428</v>
      </c>
      <c r="G52" s="324">
        <f>C52/G$1</f>
        <v>587.0561005607151</v>
      </c>
      <c r="H52" s="228"/>
    </row>
    <row r="53" spans="1:8" ht="15.75">
      <c r="A53" s="10"/>
      <c r="B53" s="25"/>
      <c r="C53" s="105"/>
      <c r="D53" s="58"/>
      <c r="E53" s="58"/>
      <c r="F53" s="58"/>
      <c r="G53" s="58"/>
      <c r="H53" s="228"/>
    </row>
    <row r="54" spans="1:10" ht="18.75">
      <c r="A54" s="307" t="s">
        <v>359</v>
      </c>
      <c r="B54" s="226"/>
      <c r="C54" s="111">
        <f>($H$5-C52)</f>
        <v>-1215589.2</v>
      </c>
      <c r="D54" s="173">
        <f>C54/D$1</f>
        <v>-307.7441012658228</v>
      </c>
      <c r="E54" s="171">
        <f>C54/E$1</f>
        <v>-328.10133552141474</v>
      </c>
      <c r="F54" s="172">
        <f>C54/F$1</f>
        <v>-153.84517641222166</v>
      </c>
      <c r="G54" s="221">
        <f>C54/G$1</f>
        <v>-235.4401371282478</v>
      </c>
      <c r="I54" s="33"/>
      <c r="J54" s="104"/>
    </row>
    <row r="55" spans="2:8" ht="15.75">
      <c r="B55" s="156"/>
      <c r="C55" s="111"/>
      <c r="D55" s="91"/>
      <c r="E55" s="91"/>
      <c r="F55" s="91"/>
      <c r="G55" s="91"/>
      <c r="H55" s="228"/>
    </row>
    <row r="56" spans="1:10" ht="15.75">
      <c r="A56" s="4" t="s">
        <v>291</v>
      </c>
      <c r="I56" s="33"/>
      <c r="J56" s="104"/>
    </row>
    <row r="57" spans="1:10" ht="15.75">
      <c r="A57" s="4" t="s">
        <v>239</v>
      </c>
      <c r="D57" s="2"/>
      <c r="E57" s="2"/>
      <c r="F57" s="2"/>
      <c r="G57" s="2"/>
      <c r="I57" s="33"/>
      <c r="J57" s="104"/>
    </row>
    <row r="58" spans="1:10" ht="15.75">
      <c r="A58" s="4" t="s">
        <v>240</v>
      </c>
      <c r="I58" s="33"/>
      <c r="J58" s="104"/>
    </row>
    <row r="59" spans="1:10" ht="15.75">
      <c r="A59" s="4" t="s">
        <v>241</v>
      </c>
      <c r="I59" s="33"/>
      <c r="J59" s="104"/>
    </row>
    <row r="60" spans="1:10" ht="15.75">
      <c r="A60" s="4" t="s">
        <v>211</v>
      </c>
      <c r="I60" s="33"/>
      <c r="J60" s="104"/>
    </row>
    <row r="61" spans="1:10" ht="15.75">
      <c r="A61" s="4" t="s">
        <v>212</v>
      </c>
      <c r="I61" s="33"/>
      <c r="J61" s="104"/>
    </row>
    <row r="62" spans="1:10" ht="15.75">
      <c r="A62" s="4" t="s">
        <v>213</v>
      </c>
      <c r="I62" s="33"/>
      <c r="J62" s="10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J15" sqref="J15"/>
    </sheetView>
  </sheetViews>
  <sheetFormatPr defaultColWidth="9.00390625" defaultRowHeight="15.75"/>
  <cols>
    <col min="1" max="1" width="32.125" style="0" customWidth="1"/>
    <col min="2" max="2" width="12.50390625" style="0" customWidth="1"/>
  </cols>
  <sheetData>
    <row r="1" spans="1:8" ht="21.75" thickBot="1">
      <c r="A1" s="34" t="s">
        <v>516</v>
      </c>
      <c r="B1" s="41"/>
      <c r="C1" s="41"/>
      <c r="D1" s="123">
        <f>Totals!$E$2</f>
        <v>3950</v>
      </c>
      <c r="E1" s="124">
        <f>Totals!$F$2</f>
        <v>3704.92</v>
      </c>
      <c r="F1" s="125">
        <f>Totals!$G$2</f>
        <v>7901.38</v>
      </c>
      <c r="G1" s="126">
        <f>Totals!$H$2</f>
        <v>5163.05</v>
      </c>
      <c r="H1" s="47" t="s">
        <v>0</v>
      </c>
    </row>
    <row r="2" spans="1:8" ht="16.5" thickBot="1">
      <c r="A2" s="33"/>
      <c r="B2" s="31"/>
      <c r="C2" s="104"/>
      <c r="D2" s="98" t="s">
        <v>299</v>
      </c>
      <c r="E2" s="99" t="s">
        <v>300</v>
      </c>
      <c r="F2" s="44" t="s">
        <v>305</v>
      </c>
      <c r="G2" s="132" t="s">
        <v>306</v>
      </c>
      <c r="H2" s="104"/>
    </row>
    <row r="3" spans="1:8" ht="15.75">
      <c r="A3" s="33" t="s">
        <v>360</v>
      </c>
      <c r="B3" s="31"/>
      <c r="C3" s="104"/>
      <c r="D3" s="80">
        <f>E3*E$1/D$1</f>
        <v>127.02218481012659</v>
      </c>
      <c r="E3" s="280">
        <f>F3*F$1/E$1</f>
        <v>135.42468663290975</v>
      </c>
      <c r="F3" s="300">
        <v>63.5</v>
      </c>
      <c r="G3" s="298">
        <f>H3/$G$1</f>
        <v>97.1785340060623</v>
      </c>
      <c r="H3" s="104">
        <f>F3*F$1</f>
        <v>501737.63</v>
      </c>
    </row>
    <row r="4" spans="1:8" ht="16.5" thickBot="1">
      <c r="A4" s="33" t="s">
        <v>360</v>
      </c>
      <c r="B4" s="31"/>
      <c r="C4" s="104"/>
      <c r="D4" s="80">
        <f>E4*E$1/D$1</f>
        <v>120.02096202531645</v>
      </c>
      <c r="E4" s="280">
        <f>F4*F$1/E$1</f>
        <v>127.96033382637141</v>
      </c>
      <c r="F4" s="300">
        <v>60</v>
      </c>
      <c r="G4" s="298">
        <f>H4/$G$1</f>
        <v>91.82223685612186</v>
      </c>
      <c r="H4" s="116">
        <f>F4*F$1</f>
        <v>474082.8</v>
      </c>
    </row>
    <row r="5" spans="1:8" ht="19.5" thickBot="1">
      <c r="A5" s="454" t="s">
        <v>518</v>
      </c>
      <c r="B5" s="31"/>
      <c r="D5" s="303">
        <f>SUM(D3:D4)</f>
        <v>247.04314683544305</v>
      </c>
      <c r="E5" s="284">
        <f>SUM(E3:E4)</f>
        <v>263.3850204592812</v>
      </c>
      <c r="F5" s="304">
        <f>SUM(F3:F4)</f>
        <v>123.5</v>
      </c>
      <c r="G5" s="305">
        <f>SUM(G3:G4)</f>
        <v>189.00077086218417</v>
      </c>
      <c r="H5" s="306">
        <f>SUM(H3:H4)</f>
        <v>975820.4299999999</v>
      </c>
    </row>
    <row r="7" ht="15.75">
      <c r="H7" s="32"/>
    </row>
    <row r="8" spans="1:9" ht="15.75">
      <c r="A8" s="211" t="s">
        <v>332</v>
      </c>
      <c r="C8" s="104"/>
      <c r="G8" s="156"/>
      <c r="H8" s="105"/>
      <c r="I8" s="87"/>
    </row>
    <row r="9" spans="1:8" ht="15.75">
      <c r="A9" t="s">
        <v>321</v>
      </c>
      <c r="C9" s="104">
        <v>80000</v>
      </c>
      <c r="D9" s="84">
        <f>C9/D$1</f>
        <v>20.253164556962027</v>
      </c>
      <c r="E9" s="45">
        <f>C9/E$1</f>
        <v>21.592908888720945</v>
      </c>
      <c r="F9" s="57">
        <f>C9/F$1</f>
        <v>10.124813640148936</v>
      </c>
      <c r="G9" s="85">
        <f>C9/G$1</f>
        <v>15.494717269830817</v>
      </c>
      <c r="H9" s="111"/>
    </row>
    <row r="10" spans="1:8" ht="15.75">
      <c r="A10" t="s">
        <v>290</v>
      </c>
      <c r="C10" s="104">
        <v>100000</v>
      </c>
      <c r="D10" s="84">
        <f>C10/D$1</f>
        <v>25.31645569620253</v>
      </c>
      <c r="E10" s="45">
        <f>C10/E$1</f>
        <v>26.99113611090118</v>
      </c>
      <c r="F10" s="57">
        <f>C10/F$1</f>
        <v>12.65601705018617</v>
      </c>
      <c r="G10" s="85">
        <f>C10/G$1</f>
        <v>19.36839658728852</v>
      </c>
      <c r="H10" s="104"/>
    </row>
    <row r="11" spans="1:8" ht="15.75">
      <c r="A11" t="s">
        <v>322</v>
      </c>
      <c r="C11" s="104">
        <v>80000</v>
      </c>
      <c r="D11" s="84">
        <f>C11/D$1</f>
        <v>20.253164556962027</v>
      </c>
      <c r="E11" s="45">
        <f>C11/E$1</f>
        <v>21.592908888720945</v>
      </c>
      <c r="F11" s="57">
        <f>C11/F$1</f>
        <v>10.124813640148936</v>
      </c>
      <c r="G11" s="85">
        <f>C11/G$1</f>
        <v>15.494717269830817</v>
      </c>
      <c r="H11" s="104"/>
    </row>
    <row r="12" spans="1:8" ht="15.75">
      <c r="A12" t="s">
        <v>324</v>
      </c>
      <c r="C12" s="104">
        <v>242000</v>
      </c>
      <c r="D12" s="84">
        <f>C12/D$1</f>
        <v>61.265822784810126</v>
      </c>
      <c r="E12" s="45">
        <f>C12/E$1</f>
        <v>65.31854938838086</v>
      </c>
      <c r="F12" s="57">
        <f>C12/F$1</f>
        <v>30.62756126145053</v>
      </c>
      <c r="G12" s="85">
        <f>C12/G$1</f>
        <v>46.87151974123822</v>
      </c>
      <c r="H12" s="104"/>
    </row>
    <row r="13" spans="3:8" ht="15.75">
      <c r="C13" s="104"/>
      <c r="H13" s="104"/>
    </row>
    <row r="14" spans="1:8" ht="21">
      <c r="A14" s="279" t="s">
        <v>393</v>
      </c>
      <c r="B14" s="226"/>
      <c r="C14" s="278"/>
      <c r="D14" s="149"/>
      <c r="E14" s="149"/>
      <c r="F14" s="149"/>
      <c r="G14" s="149"/>
      <c r="H14" s="104"/>
    </row>
    <row r="15" spans="1:8" ht="15.75">
      <c r="A15" t="s">
        <v>394</v>
      </c>
      <c r="B15" s="226"/>
      <c r="C15" s="278">
        <v>182000</v>
      </c>
      <c r="D15" s="84">
        <f>C15/D$1</f>
        <v>46.075949367088604</v>
      </c>
      <c r="E15" s="45">
        <f>C15/E$1</f>
        <v>49.12386772184015</v>
      </c>
      <c r="F15" s="57">
        <f>C15/F$1</f>
        <v>23.03395103133883</v>
      </c>
      <c r="G15" s="85">
        <f>C15/G$1</f>
        <v>35.25048178886511</v>
      </c>
      <c r="H15" s="104"/>
    </row>
    <row r="16" spans="1:8" ht="15.75">
      <c r="A16" t="s">
        <v>395</v>
      </c>
      <c r="B16" s="226"/>
      <c r="C16" s="278">
        <v>120000</v>
      </c>
      <c r="D16" s="84">
        <f>C16/D$1</f>
        <v>30.379746835443036</v>
      </c>
      <c r="E16" s="45">
        <f>C16/E$1</f>
        <v>32.38936333308141</v>
      </c>
      <c r="F16" s="57">
        <f>C16/F$1</f>
        <v>15.187220460223404</v>
      </c>
      <c r="G16" s="85">
        <f>C16/G$1</f>
        <v>23.242075904746226</v>
      </c>
      <c r="H16" s="104"/>
    </row>
    <row r="17" spans="1:8" ht="15.75">
      <c r="A17" t="s">
        <v>396</v>
      </c>
      <c r="B17" s="226"/>
      <c r="C17" s="278">
        <v>74000</v>
      </c>
      <c r="D17" s="84">
        <f>C17/D$1</f>
        <v>18.734177215189874</v>
      </c>
      <c r="E17" s="45">
        <f>C17/E$1</f>
        <v>19.973440722066872</v>
      </c>
      <c r="F17" s="57">
        <f>C17/F$1</f>
        <v>9.365452617137766</v>
      </c>
      <c r="G17" s="85">
        <f>C17/G$1</f>
        <v>14.332613474593506</v>
      </c>
      <c r="H17" s="104"/>
    </row>
    <row r="18" spans="1:8" ht="16.5" thickBot="1">
      <c r="A18" s="32" t="s">
        <v>397</v>
      </c>
      <c r="B18" s="448"/>
      <c r="C18" s="281">
        <v>100000</v>
      </c>
      <c r="D18" s="173">
        <f>C18/D$1</f>
        <v>25.31645569620253</v>
      </c>
      <c r="E18" s="171">
        <f>C18/E$1</f>
        <v>26.99113611090118</v>
      </c>
      <c r="F18" s="172">
        <f>C18/F$1</f>
        <v>12.65601705018617</v>
      </c>
      <c r="G18" s="221">
        <f>C18/G$1</f>
        <v>19.36839658728852</v>
      </c>
      <c r="H18" s="116"/>
    </row>
    <row r="19" spans="1:9" ht="19.5" thickBot="1">
      <c r="A19" s="436" t="s">
        <v>517</v>
      </c>
      <c r="B19" s="450"/>
      <c r="C19" s="344">
        <f>SUM(C9:C18)</f>
        <v>978000</v>
      </c>
      <c r="D19" s="283">
        <f>C19/D$1</f>
        <v>247.59493670886076</v>
      </c>
      <c r="E19" s="284">
        <f>C19/E$1</f>
        <v>263.97331116461356</v>
      </c>
      <c r="F19" s="285">
        <f>C19/F$1</f>
        <v>123.77584675082075</v>
      </c>
      <c r="G19" s="451">
        <f>C19/G$1</f>
        <v>189.42291862368174</v>
      </c>
      <c r="H19" s="452"/>
      <c r="I19" s="87"/>
    </row>
    <row r="20" spans="1:8" ht="15.75">
      <c r="A20" s="2"/>
      <c r="B20" s="347"/>
      <c r="C20" s="111"/>
      <c r="D20" s="174"/>
      <c r="E20" s="135"/>
      <c r="F20" s="146"/>
      <c r="G20" s="310"/>
      <c r="H20" s="449"/>
    </row>
    <row r="21" spans="1:8" ht="15.75">
      <c r="A21" t="s">
        <v>9</v>
      </c>
      <c r="B21" s="156"/>
      <c r="C21" s="105">
        <f>H5-C19</f>
        <v>-2179.570000000065</v>
      </c>
      <c r="D21" s="84">
        <f>C21/D$1</f>
        <v>-0.551789873417738</v>
      </c>
      <c r="E21" s="45">
        <f>C21/E$1</f>
        <v>-0.5882907053323865</v>
      </c>
      <c r="F21" s="57">
        <f>C21/F$1</f>
        <v>-0.27584675082075094</v>
      </c>
      <c r="G21" s="85">
        <f>C21/G$1</f>
        <v>-0.42214776149757705</v>
      </c>
      <c r="H21" s="228"/>
    </row>
    <row r="22" spans="2:8" ht="15.75">
      <c r="B22" s="156"/>
      <c r="C22" s="116"/>
      <c r="D22" s="149"/>
      <c r="E22" s="149"/>
      <c r="F22" s="149"/>
      <c r="G22" s="149"/>
      <c r="H22" s="228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3.00390625" style="28" customWidth="1"/>
    <col min="2" max="2" width="12.375" style="28" customWidth="1"/>
    <col min="3" max="3" width="9.50390625" style="28" bestFit="1" customWidth="1"/>
    <col min="4" max="4" width="9.00390625" style="28" customWidth="1"/>
    <col min="5" max="5" width="9.00390625" style="71" customWidth="1"/>
    <col min="6" max="6" width="12.25390625" style="71" customWidth="1"/>
    <col min="7" max="7" width="9.00390625" style="71" customWidth="1"/>
    <col min="8" max="8" width="9.00390625" style="28" customWidth="1"/>
    <col min="9" max="9" width="11.375" style="28" bestFit="1" customWidth="1"/>
    <col min="10" max="16384" width="9.00390625" style="28" customWidth="1"/>
  </cols>
  <sheetData>
    <row r="1" spans="1:10" ht="21">
      <c r="A1" s="35" t="s">
        <v>82</v>
      </c>
      <c r="D1" s="26">
        <f>Totals!$E$2</f>
        <v>3950</v>
      </c>
      <c r="E1" s="202">
        <f>Totals!$F$2</f>
        <v>3704.92</v>
      </c>
      <c r="F1" s="27">
        <f>Totals!$G$2</f>
        <v>7901.38</v>
      </c>
      <c r="G1" s="147">
        <f>Totals!$H$2</f>
        <v>5163.05</v>
      </c>
      <c r="H1" s="33" t="s">
        <v>0</v>
      </c>
      <c r="I1" s="33"/>
      <c r="J1" s="33"/>
    </row>
    <row r="2" spans="1:10" ht="15.75">
      <c r="A2" s="33" t="s">
        <v>83</v>
      </c>
      <c r="B2" s="31"/>
      <c r="D2" s="43" t="s">
        <v>299</v>
      </c>
      <c r="E2" s="54" t="s">
        <v>300</v>
      </c>
      <c r="F2" s="57" t="s">
        <v>305</v>
      </c>
      <c r="G2" s="56" t="s">
        <v>306</v>
      </c>
      <c r="H2" s="33"/>
      <c r="I2" s="33"/>
      <c r="J2" s="33"/>
    </row>
    <row r="3" spans="1:10" ht="15.75">
      <c r="A3" s="28" t="s">
        <v>357</v>
      </c>
      <c r="B3" s="359">
        <v>39209</v>
      </c>
      <c r="C3" s="31"/>
      <c r="D3" s="80">
        <f>E3*E$1/D$1</f>
        <v>1594.5225316455696</v>
      </c>
      <c r="E3" s="45">
        <v>1700</v>
      </c>
      <c r="F3" s="67">
        <f>E3*E$1/F$1</f>
        <v>797.1220217227876</v>
      </c>
      <c r="G3" s="56">
        <f>E3*G1/E1</f>
        <v>2369.0619500556018</v>
      </c>
      <c r="H3" s="105">
        <f>E3*E$1</f>
        <v>6298364</v>
      </c>
      <c r="I3" s="58"/>
      <c r="J3" s="137"/>
    </row>
    <row r="4" spans="1:7" ht="15.75">
      <c r="A4" s="33"/>
      <c r="B4" s="31"/>
      <c r="C4" s="31"/>
      <c r="D4" s="33"/>
      <c r="E4" s="58"/>
      <c r="F4" s="28"/>
      <c r="G4" s="28"/>
    </row>
    <row r="5" spans="1:9" ht="15.75">
      <c r="A5" s="33" t="s">
        <v>97</v>
      </c>
      <c r="B5" s="40">
        <v>39155</v>
      </c>
      <c r="C5" s="105">
        <v>40000</v>
      </c>
      <c r="D5" s="340">
        <f>C5/D$1</f>
        <v>10.126582278481013</v>
      </c>
      <c r="E5" s="66">
        <f>C5/E$1</f>
        <v>10.796454444360473</v>
      </c>
      <c r="F5" s="315">
        <f>C5/F$1</f>
        <v>5.062406820074468</v>
      </c>
      <c r="G5" s="316">
        <f>C5/G$1</f>
        <v>7.747358634915408</v>
      </c>
      <c r="I5" s="33"/>
    </row>
    <row r="6" spans="1:9" ht="15.75">
      <c r="A6" s="33" t="s">
        <v>84</v>
      </c>
      <c r="B6" s="40">
        <v>39155</v>
      </c>
      <c r="C6" s="105">
        <v>28000</v>
      </c>
      <c r="D6" s="340">
        <f aca="true" t="shared" si="0" ref="D6:D27">C6/D$1</f>
        <v>7.0886075949367084</v>
      </c>
      <c r="E6" s="66">
        <f aca="true" t="shared" si="1" ref="E6:E27">C6/E$1</f>
        <v>7.55751811105233</v>
      </c>
      <c r="F6" s="315">
        <f aca="true" t="shared" si="2" ref="F6:F27">C6/F$1</f>
        <v>3.5436847740521276</v>
      </c>
      <c r="G6" s="316">
        <f aca="true" t="shared" si="3" ref="G6:G27">C6/G$1</f>
        <v>5.423151044440786</v>
      </c>
      <c r="I6" s="33"/>
    </row>
    <row r="7" spans="1:9" ht="15.75">
      <c r="A7" s="33" t="s">
        <v>85</v>
      </c>
      <c r="B7" s="40">
        <v>39173</v>
      </c>
      <c r="C7" s="105">
        <v>44000</v>
      </c>
      <c r="D7" s="340">
        <f t="shared" si="0"/>
        <v>11.139240506329115</v>
      </c>
      <c r="E7" s="66">
        <f t="shared" si="1"/>
        <v>11.876099888796519</v>
      </c>
      <c r="F7" s="315">
        <f t="shared" si="2"/>
        <v>5.568647502081915</v>
      </c>
      <c r="G7" s="316">
        <f t="shared" si="3"/>
        <v>8.522094498406949</v>
      </c>
      <c r="H7" s="33"/>
      <c r="I7" s="33"/>
    </row>
    <row r="8" spans="1:9" ht="15.75">
      <c r="A8" s="33" t="s">
        <v>99</v>
      </c>
      <c r="B8" s="40">
        <v>39176</v>
      </c>
      <c r="C8" s="105">
        <v>105000</v>
      </c>
      <c r="D8" s="340">
        <f t="shared" si="0"/>
        <v>26.582278481012658</v>
      </c>
      <c r="E8" s="66">
        <f t="shared" si="1"/>
        <v>28.340692916446237</v>
      </c>
      <c r="F8" s="315">
        <f t="shared" si="2"/>
        <v>13.28881790269548</v>
      </c>
      <c r="G8" s="316">
        <f t="shared" si="3"/>
        <v>20.336816416652947</v>
      </c>
      <c r="H8" s="33"/>
      <c r="I8" s="33"/>
    </row>
    <row r="9" spans="1:9" ht="15.75">
      <c r="A9" s="33" t="s">
        <v>47</v>
      </c>
      <c r="B9" s="40">
        <v>39176</v>
      </c>
      <c r="C9" s="105">
        <v>28000</v>
      </c>
      <c r="D9" s="340">
        <f t="shared" si="0"/>
        <v>7.0886075949367084</v>
      </c>
      <c r="E9" s="66">
        <f t="shared" si="1"/>
        <v>7.55751811105233</v>
      </c>
      <c r="F9" s="315">
        <f t="shared" si="2"/>
        <v>3.5436847740521276</v>
      </c>
      <c r="G9" s="316">
        <f t="shared" si="3"/>
        <v>5.423151044440786</v>
      </c>
      <c r="H9" s="33"/>
      <c r="I9" s="33"/>
    </row>
    <row r="10" spans="1:9" ht="15.75">
      <c r="A10" s="33" t="s">
        <v>39</v>
      </c>
      <c r="B10" s="40">
        <v>39176</v>
      </c>
      <c r="C10" s="105">
        <v>17000</v>
      </c>
      <c r="D10" s="340">
        <f t="shared" si="0"/>
        <v>4.30379746835443</v>
      </c>
      <c r="E10" s="66">
        <f t="shared" si="1"/>
        <v>4.588493138853201</v>
      </c>
      <c r="F10" s="315">
        <f t="shared" si="2"/>
        <v>2.151522898531649</v>
      </c>
      <c r="G10" s="316">
        <f t="shared" si="3"/>
        <v>3.2926274198390484</v>
      </c>
      <c r="H10" s="33"/>
      <c r="I10" s="33"/>
    </row>
    <row r="11" spans="1:9" ht="15.75">
      <c r="A11" s="33" t="s">
        <v>101</v>
      </c>
      <c r="B11" s="40">
        <v>39176</v>
      </c>
      <c r="C11" s="105">
        <v>7000</v>
      </c>
      <c r="D11" s="340">
        <f t="shared" si="0"/>
        <v>1.7721518987341771</v>
      </c>
      <c r="E11" s="66">
        <f t="shared" si="1"/>
        <v>1.8893795277630825</v>
      </c>
      <c r="F11" s="315">
        <f t="shared" si="2"/>
        <v>0.8859211935130319</v>
      </c>
      <c r="G11" s="316">
        <f t="shared" si="3"/>
        <v>1.3557877611101965</v>
      </c>
      <c r="H11" s="33"/>
      <c r="I11" s="33"/>
    </row>
    <row r="12" spans="1:9" ht="15.75">
      <c r="A12" s="33" t="s">
        <v>113</v>
      </c>
      <c r="B12" s="40">
        <v>39192</v>
      </c>
      <c r="C12" s="105">
        <v>86000</v>
      </c>
      <c r="D12" s="340">
        <f t="shared" si="0"/>
        <v>21.772151898734176</v>
      </c>
      <c r="E12" s="66">
        <f t="shared" si="1"/>
        <v>23.212377055375015</v>
      </c>
      <c r="F12" s="315">
        <f t="shared" si="2"/>
        <v>10.884174663160106</v>
      </c>
      <c r="G12" s="316">
        <f t="shared" si="3"/>
        <v>16.65682106506813</v>
      </c>
      <c r="H12" s="33"/>
      <c r="I12" s="33"/>
    </row>
    <row r="13" spans="1:9" ht="15.75">
      <c r="A13" s="33" t="s">
        <v>102</v>
      </c>
      <c r="B13" s="40">
        <v>39176</v>
      </c>
      <c r="C13" s="105">
        <v>70000</v>
      </c>
      <c r="D13" s="340">
        <f t="shared" si="0"/>
        <v>17.72151898734177</v>
      </c>
      <c r="E13" s="66">
        <f t="shared" si="1"/>
        <v>18.893795277630826</v>
      </c>
      <c r="F13" s="315">
        <f t="shared" si="2"/>
        <v>8.859211935130318</v>
      </c>
      <c r="G13" s="316">
        <f t="shared" si="3"/>
        <v>13.557877611101965</v>
      </c>
      <c r="H13" s="33"/>
      <c r="I13" s="33"/>
    </row>
    <row r="14" spans="1:9" ht="15.75">
      <c r="A14" s="33" t="s">
        <v>106</v>
      </c>
      <c r="B14" s="40">
        <v>39183</v>
      </c>
      <c r="C14" s="105">
        <v>20000</v>
      </c>
      <c r="D14" s="340">
        <f t="shared" si="0"/>
        <v>5.063291139240507</v>
      </c>
      <c r="E14" s="66">
        <f t="shared" si="1"/>
        <v>5.398227222180236</v>
      </c>
      <c r="F14" s="315">
        <f t="shared" si="2"/>
        <v>2.531203410037234</v>
      </c>
      <c r="G14" s="316">
        <f t="shared" si="3"/>
        <v>3.873679317457704</v>
      </c>
      <c r="H14" s="33"/>
      <c r="I14" s="33"/>
    </row>
    <row r="15" spans="1:9" ht="15.75">
      <c r="A15" s="33" t="s">
        <v>107</v>
      </c>
      <c r="B15" s="40">
        <v>39183</v>
      </c>
      <c r="C15" s="105">
        <v>14000</v>
      </c>
      <c r="D15" s="340">
        <f t="shared" si="0"/>
        <v>3.5443037974683542</v>
      </c>
      <c r="E15" s="66">
        <f t="shared" si="1"/>
        <v>3.778759055526165</v>
      </c>
      <c r="F15" s="315">
        <f t="shared" si="2"/>
        <v>1.7718423870260638</v>
      </c>
      <c r="G15" s="316">
        <f t="shared" si="3"/>
        <v>2.711575522220393</v>
      </c>
      <c r="H15" s="33"/>
      <c r="I15" s="33"/>
    </row>
    <row r="16" spans="1:9" ht="15.75">
      <c r="A16" s="33" t="s">
        <v>108</v>
      </c>
      <c r="B16" s="40">
        <v>39183</v>
      </c>
      <c r="C16" s="105">
        <v>11500</v>
      </c>
      <c r="D16" s="340">
        <f t="shared" si="0"/>
        <v>2.911392405063291</v>
      </c>
      <c r="E16" s="66">
        <f t="shared" si="1"/>
        <v>3.1039806527536355</v>
      </c>
      <c r="F16" s="315">
        <f t="shared" si="2"/>
        <v>1.4554419607714095</v>
      </c>
      <c r="G16" s="316">
        <f t="shared" si="3"/>
        <v>2.22736560753818</v>
      </c>
      <c r="H16" s="33"/>
      <c r="I16" s="33"/>
    </row>
    <row r="17" spans="1:9" ht="15.75">
      <c r="A17" s="33" t="s">
        <v>57</v>
      </c>
      <c r="B17" s="40">
        <v>39183</v>
      </c>
      <c r="C17" s="105">
        <v>3000</v>
      </c>
      <c r="D17" s="340">
        <f t="shared" si="0"/>
        <v>0.759493670886076</v>
      </c>
      <c r="E17" s="66">
        <f t="shared" si="1"/>
        <v>0.8097340833270353</v>
      </c>
      <c r="F17" s="315">
        <f t="shared" si="2"/>
        <v>0.37968051150558507</v>
      </c>
      <c r="G17" s="316">
        <f t="shared" si="3"/>
        <v>0.5810518976186556</v>
      </c>
      <c r="H17" s="33"/>
      <c r="I17" s="33"/>
    </row>
    <row r="18" spans="1:9" ht="15.75">
      <c r="A18" s="33" t="s">
        <v>112</v>
      </c>
      <c r="B18" s="40">
        <v>39183</v>
      </c>
      <c r="C18" s="105">
        <v>2600</v>
      </c>
      <c r="D18" s="340">
        <f t="shared" si="0"/>
        <v>0.6582278481012658</v>
      </c>
      <c r="E18" s="66">
        <f t="shared" si="1"/>
        <v>0.7017695388834306</v>
      </c>
      <c r="F18" s="315">
        <f t="shared" si="2"/>
        <v>0.3290564433048404</v>
      </c>
      <c r="G18" s="316">
        <f t="shared" si="3"/>
        <v>0.5035783112695016</v>
      </c>
      <c r="H18" s="33"/>
      <c r="I18" s="33"/>
    </row>
    <row r="19" spans="1:9" ht="15.75">
      <c r="A19" s="33" t="s">
        <v>109</v>
      </c>
      <c r="B19" s="40">
        <v>39183</v>
      </c>
      <c r="C19" s="105">
        <v>750</v>
      </c>
      <c r="D19" s="340">
        <f t="shared" si="0"/>
        <v>0.189873417721519</v>
      </c>
      <c r="E19" s="66">
        <f t="shared" si="1"/>
        <v>0.20243352083175883</v>
      </c>
      <c r="F19" s="315">
        <f t="shared" si="2"/>
        <v>0.09492012787639627</v>
      </c>
      <c r="G19" s="316">
        <f t="shared" si="3"/>
        <v>0.1452629744046639</v>
      </c>
      <c r="H19" s="33"/>
      <c r="I19" s="33"/>
    </row>
    <row r="20" spans="1:9" ht="15.75">
      <c r="A20" s="33" t="s">
        <v>110</v>
      </c>
      <c r="B20" s="40">
        <v>39183</v>
      </c>
      <c r="C20" s="105">
        <v>1500</v>
      </c>
      <c r="D20" s="340">
        <f t="shared" si="0"/>
        <v>0.379746835443038</v>
      </c>
      <c r="E20" s="66">
        <f t="shared" si="1"/>
        <v>0.40486704166351767</v>
      </c>
      <c r="F20" s="315">
        <f t="shared" si="2"/>
        <v>0.18984025575279254</v>
      </c>
      <c r="G20" s="316">
        <f t="shared" si="3"/>
        <v>0.2905259488093278</v>
      </c>
      <c r="H20" s="33"/>
      <c r="I20" s="33"/>
    </row>
    <row r="21" spans="1:7" ht="15.75">
      <c r="A21" s="33" t="s">
        <v>111</v>
      </c>
      <c r="B21" s="40">
        <v>39183</v>
      </c>
      <c r="C21" s="105">
        <v>1000</v>
      </c>
      <c r="D21" s="340">
        <f t="shared" si="0"/>
        <v>0.25316455696202533</v>
      </c>
      <c r="E21" s="66">
        <f t="shared" si="1"/>
        <v>0.2699113611090118</v>
      </c>
      <c r="F21" s="315">
        <f t="shared" si="2"/>
        <v>0.1265601705018617</v>
      </c>
      <c r="G21" s="316">
        <f t="shared" si="3"/>
        <v>0.1936839658728852</v>
      </c>
    </row>
    <row r="22" spans="1:7" ht="15.75">
      <c r="A22" s="33" t="s">
        <v>27</v>
      </c>
      <c r="B22" s="40">
        <v>39241</v>
      </c>
      <c r="C22" s="105">
        <v>300000</v>
      </c>
      <c r="D22" s="340">
        <f t="shared" si="0"/>
        <v>75.9493670886076</v>
      </c>
      <c r="E22" s="66">
        <f t="shared" si="1"/>
        <v>80.97340833270354</v>
      </c>
      <c r="F22" s="315">
        <f t="shared" si="2"/>
        <v>37.96805115055851</v>
      </c>
      <c r="G22" s="316">
        <f t="shared" si="3"/>
        <v>58.10518976186556</v>
      </c>
    </row>
    <row r="23" spans="1:7" ht="15.75">
      <c r="A23" s="33" t="s">
        <v>182</v>
      </c>
      <c r="B23" s="40">
        <v>39210</v>
      </c>
      <c r="C23" s="105">
        <v>32000</v>
      </c>
      <c r="D23" s="340">
        <f t="shared" si="0"/>
        <v>8.10126582278481</v>
      </c>
      <c r="E23" s="66">
        <f t="shared" si="1"/>
        <v>8.637163555488378</v>
      </c>
      <c r="F23" s="315">
        <f t="shared" si="2"/>
        <v>4.049925456059574</v>
      </c>
      <c r="G23" s="316">
        <f t="shared" si="3"/>
        <v>6.197886907932326</v>
      </c>
    </row>
    <row r="24" spans="1:7" ht="15.75">
      <c r="A24" s="33" t="s">
        <v>183</v>
      </c>
      <c r="B24" s="40">
        <v>39210</v>
      </c>
      <c r="C24" s="105">
        <v>32000</v>
      </c>
      <c r="D24" s="340">
        <f t="shared" si="0"/>
        <v>8.10126582278481</v>
      </c>
      <c r="E24" s="66">
        <f t="shared" si="1"/>
        <v>8.637163555488378</v>
      </c>
      <c r="F24" s="315">
        <f t="shared" si="2"/>
        <v>4.049925456059574</v>
      </c>
      <c r="G24" s="316">
        <f t="shared" si="3"/>
        <v>6.197886907932326</v>
      </c>
    </row>
    <row r="25" spans="1:7" ht="15.75">
      <c r="A25" s="33" t="s">
        <v>184</v>
      </c>
      <c r="B25" s="40">
        <v>39210</v>
      </c>
      <c r="C25" s="105">
        <v>28000</v>
      </c>
      <c r="D25" s="340">
        <f t="shared" si="0"/>
        <v>7.0886075949367084</v>
      </c>
      <c r="E25" s="66">
        <f t="shared" si="1"/>
        <v>7.55751811105233</v>
      </c>
      <c r="F25" s="315">
        <f t="shared" si="2"/>
        <v>3.5436847740521276</v>
      </c>
      <c r="G25" s="316">
        <f t="shared" si="3"/>
        <v>5.423151044440786</v>
      </c>
    </row>
    <row r="26" spans="1:7" ht="15.75">
      <c r="A26" s="33" t="s">
        <v>185</v>
      </c>
      <c r="B26" s="40">
        <v>39210</v>
      </c>
      <c r="C26" s="105">
        <v>20000</v>
      </c>
      <c r="D26" s="340">
        <f t="shared" si="0"/>
        <v>5.063291139240507</v>
      </c>
      <c r="E26" s="66">
        <f t="shared" si="1"/>
        <v>5.398227222180236</v>
      </c>
      <c r="F26" s="315">
        <f t="shared" si="2"/>
        <v>2.531203410037234</v>
      </c>
      <c r="G26" s="316">
        <f t="shared" si="3"/>
        <v>3.873679317457704</v>
      </c>
    </row>
    <row r="27" spans="1:7" ht="15.75">
      <c r="A27" s="33" t="s">
        <v>186</v>
      </c>
      <c r="B27" s="40">
        <v>39210</v>
      </c>
      <c r="C27" s="105">
        <v>35000</v>
      </c>
      <c r="D27" s="340">
        <f t="shared" si="0"/>
        <v>8.860759493670885</v>
      </c>
      <c r="E27" s="66">
        <f t="shared" si="1"/>
        <v>9.446897638815413</v>
      </c>
      <c r="F27" s="315">
        <f t="shared" si="2"/>
        <v>4.429605967565159</v>
      </c>
      <c r="G27" s="316">
        <f t="shared" si="3"/>
        <v>6.7789388055509825</v>
      </c>
    </row>
    <row r="28" spans="1:7" ht="15.75">
      <c r="A28" s="28" t="s">
        <v>314</v>
      </c>
      <c r="B28" s="40"/>
      <c r="C28" s="70">
        <v>100000</v>
      </c>
      <c r="D28" s="340">
        <f>C28/D$1</f>
        <v>25.31645569620253</v>
      </c>
      <c r="E28" s="66">
        <f>C28/E$1</f>
        <v>26.99113611090118</v>
      </c>
      <c r="F28" s="315">
        <f>C28/F$1</f>
        <v>12.65601705018617</v>
      </c>
      <c r="G28" s="316">
        <f>C28/G$1</f>
        <v>19.36839658728852</v>
      </c>
    </row>
    <row r="29" spans="1:7" ht="16.5" thickBot="1">
      <c r="A29" s="28" t="s">
        <v>311</v>
      </c>
      <c r="B29" s="40"/>
      <c r="C29" s="70">
        <v>250000</v>
      </c>
      <c r="D29" s="340">
        <f>C29/D$1</f>
        <v>63.29113924050633</v>
      </c>
      <c r="E29" s="66">
        <f>C29/E$1</f>
        <v>67.47784027725295</v>
      </c>
      <c r="F29" s="315">
        <f>C29/F$1</f>
        <v>31.640042625465426</v>
      </c>
      <c r="G29" s="316">
        <f>C29/G$1</f>
        <v>48.4209914682213</v>
      </c>
    </row>
    <row r="30" spans="1:8" ht="16.5" thickBot="1">
      <c r="A30" s="438" t="s">
        <v>401</v>
      </c>
      <c r="B30" s="439"/>
      <c r="C30" s="344">
        <f>SUM(C5:C29)</f>
        <v>1276350</v>
      </c>
      <c r="D30" s="317">
        <f>C30/D$1</f>
        <v>323.126582278481</v>
      </c>
      <c r="E30" s="430">
        <f>C30/E$1</f>
        <v>344.5013657514872</v>
      </c>
      <c r="F30" s="275">
        <f>C30/F$1</f>
        <v>161.53507362005118</v>
      </c>
      <c r="G30" s="276">
        <f>C30/G$1</f>
        <v>247.20852984185703</v>
      </c>
      <c r="H30" s="81"/>
    </row>
    <row r="31" spans="1:7" ht="15.75">
      <c r="A31" s="73"/>
      <c r="B31" s="52"/>
      <c r="C31" s="111"/>
      <c r="D31" s="269"/>
      <c r="E31" s="425"/>
      <c r="F31" s="269"/>
      <c r="G31" s="269"/>
    </row>
    <row r="32" spans="1:7" ht="21">
      <c r="A32" s="35" t="s">
        <v>391</v>
      </c>
      <c r="C32" s="105"/>
      <c r="D32" s="257"/>
      <c r="E32" s="65"/>
      <c r="F32" s="257"/>
      <c r="G32" s="257"/>
    </row>
    <row r="33" spans="1:7" ht="15.75">
      <c r="A33" s="25" t="s">
        <v>389</v>
      </c>
      <c r="C33" s="105">
        <v>45000</v>
      </c>
      <c r="D33" s="340">
        <f>C33/D$1</f>
        <v>11.39240506329114</v>
      </c>
      <c r="E33" s="66">
        <f>C33/E$1</f>
        <v>12.14601124990553</v>
      </c>
      <c r="F33" s="315">
        <f>C33/F$1</f>
        <v>5.695207672583776</v>
      </c>
      <c r="G33" s="316">
        <f>C33/G$1</f>
        <v>8.715778464279834</v>
      </c>
    </row>
    <row r="34" spans="1:7" ht="15.75">
      <c r="A34" s="25" t="s">
        <v>387</v>
      </c>
      <c r="C34" s="105">
        <v>100000</v>
      </c>
      <c r="D34" s="340">
        <f>C34/D$1</f>
        <v>25.31645569620253</v>
      </c>
      <c r="E34" s="66">
        <f>C34/E$1</f>
        <v>26.99113611090118</v>
      </c>
      <c r="F34" s="315">
        <f>C34/F$1</f>
        <v>12.65601705018617</v>
      </c>
      <c r="G34" s="316">
        <f>C34/G$1</f>
        <v>19.36839658728852</v>
      </c>
    </row>
    <row r="35" spans="1:7" ht="16.5" thickBot="1">
      <c r="A35" s="32" t="s">
        <v>390</v>
      </c>
      <c r="B35" s="41"/>
      <c r="C35" s="116">
        <v>250000</v>
      </c>
      <c r="D35" s="260">
        <f>C35/D$1</f>
        <v>63.29113924050633</v>
      </c>
      <c r="E35" s="195">
        <f>C35/E$1</f>
        <v>67.47784027725295</v>
      </c>
      <c r="F35" s="262">
        <f>C35/F$1</f>
        <v>31.640042625465426</v>
      </c>
      <c r="G35" s="263">
        <f>C35/G$1</f>
        <v>48.4209914682213</v>
      </c>
    </row>
    <row r="36" spans="1:8" ht="16.5" thickBot="1">
      <c r="A36" s="438" t="s">
        <v>413</v>
      </c>
      <c r="B36" s="439"/>
      <c r="C36" s="344">
        <f>SUM(C33:C35)</f>
        <v>395000</v>
      </c>
      <c r="D36" s="317">
        <f>C36/D$1</f>
        <v>100</v>
      </c>
      <c r="E36" s="430">
        <f>C36/E$1</f>
        <v>106.61498763805966</v>
      </c>
      <c r="F36" s="275">
        <f>C36/F$1</f>
        <v>49.99126734823537</v>
      </c>
      <c r="G36" s="276">
        <f>C36/G$1</f>
        <v>76.50516651978965</v>
      </c>
      <c r="H36" s="81"/>
    </row>
    <row r="37" spans="1:7" ht="15.75">
      <c r="A37" s="73"/>
      <c r="B37" s="52"/>
      <c r="C37" s="111"/>
      <c r="D37" s="318"/>
      <c r="E37" s="76"/>
      <c r="F37" s="273"/>
      <c r="G37" s="274"/>
    </row>
    <row r="38" spans="1:11" ht="21">
      <c r="A38" s="35" t="s">
        <v>408</v>
      </c>
      <c r="C38" s="105"/>
      <c r="D38" s="340"/>
      <c r="E38" s="66"/>
      <c r="F38" s="315"/>
      <c r="G38" s="316"/>
      <c r="H38" s="33"/>
      <c r="I38" s="33"/>
      <c r="J38" s="33"/>
      <c r="K38" s="33"/>
    </row>
    <row r="39" spans="1:11" ht="15.75">
      <c r="A39" s="28" t="s">
        <v>313</v>
      </c>
      <c r="C39" s="70">
        <v>45000</v>
      </c>
      <c r="D39" s="340">
        <f aca="true" t="shared" si="4" ref="D39:D46">C39/D$1</f>
        <v>11.39240506329114</v>
      </c>
      <c r="E39" s="66">
        <f aca="true" t="shared" si="5" ref="E39:E45">C39/E$1</f>
        <v>12.14601124990553</v>
      </c>
      <c r="F39" s="315">
        <f aca="true" t="shared" si="6" ref="F39:F45">C39/F$1</f>
        <v>5.695207672583776</v>
      </c>
      <c r="G39" s="316">
        <f aca="true" t="shared" si="7" ref="G39:G45">C39/G$1</f>
        <v>8.715778464279834</v>
      </c>
      <c r="H39" s="33"/>
      <c r="I39" s="33"/>
      <c r="J39" s="312"/>
      <c r="K39" s="33"/>
    </row>
    <row r="40" spans="1:11" ht="15.75">
      <c r="A40" s="28" t="s">
        <v>409</v>
      </c>
      <c r="C40" s="70">
        <v>70000</v>
      </c>
      <c r="D40" s="340">
        <f t="shared" si="4"/>
        <v>17.72151898734177</v>
      </c>
      <c r="E40" s="66">
        <f t="shared" si="5"/>
        <v>18.893795277630826</v>
      </c>
      <c r="F40" s="315">
        <f t="shared" si="6"/>
        <v>8.859211935130318</v>
      </c>
      <c r="G40" s="316">
        <f t="shared" si="7"/>
        <v>13.557877611101965</v>
      </c>
      <c r="H40" s="33"/>
      <c r="I40" s="33"/>
      <c r="J40" s="312"/>
      <c r="K40" s="33"/>
    </row>
    <row r="41" spans="1:11" ht="15.75">
      <c r="A41" s="28" t="s">
        <v>410</v>
      </c>
      <c r="C41" s="70">
        <v>30000</v>
      </c>
      <c r="D41" s="340">
        <f t="shared" si="4"/>
        <v>7.594936708860759</v>
      </c>
      <c r="E41" s="66">
        <f t="shared" si="5"/>
        <v>8.097340833270353</v>
      </c>
      <c r="F41" s="315">
        <f t="shared" si="6"/>
        <v>3.796805115055851</v>
      </c>
      <c r="G41" s="316">
        <f t="shared" si="7"/>
        <v>5.8105189761865566</v>
      </c>
      <c r="H41" s="33"/>
      <c r="I41" s="33"/>
      <c r="J41" s="312"/>
      <c r="K41" s="33"/>
    </row>
    <row r="42" spans="1:11" ht="15.75">
      <c r="A42" s="28" t="s">
        <v>411</v>
      </c>
      <c r="C42" s="70">
        <v>94000</v>
      </c>
      <c r="D42" s="340">
        <f t="shared" si="4"/>
        <v>23.79746835443038</v>
      </c>
      <c r="E42" s="66">
        <f t="shared" si="5"/>
        <v>25.371667944247108</v>
      </c>
      <c r="F42" s="315">
        <f t="shared" si="6"/>
        <v>11.896656027175</v>
      </c>
      <c r="G42" s="316">
        <f t="shared" si="7"/>
        <v>18.206292792051208</v>
      </c>
      <c r="H42" s="33"/>
      <c r="I42" s="33"/>
      <c r="J42" s="312"/>
      <c r="K42" s="33"/>
    </row>
    <row r="43" spans="1:11" ht="15.75">
      <c r="A43" s="28" t="s">
        <v>412</v>
      </c>
      <c r="C43" s="70">
        <v>150000</v>
      </c>
      <c r="D43" s="340">
        <f t="shared" si="4"/>
        <v>37.9746835443038</v>
      </c>
      <c r="E43" s="66">
        <f t="shared" si="5"/>
        <v>40.48670416635177</v>
      </c>
      <c r="F43" s="315">
        <f t="shared" si="6"/>
        <v>18.984025575279254</v>
      </c>
      <c r="G43" s="316">
        <f t="shared" si="7"/>
        <v>29.05259488093278</v>
      </c>
      <c r="H43" s="33"/>
      <c r="I43" s="33"/>
      <c r="J43" s="312"/>
      <c r="K43" s="33"/>
    </row>
    <row r="44" spans="1:11" ht="15.75">
      <c r="A44" s="28" t="s">
        <v>314</v>
      </c>
      <c r="C44" s="70">
        <v>100000</v>
      </c>
      <c r="D44" s="340">
        <f t="shared" si="4"/>
        <v>25.31645569620253</v>
      </c>
      <c r="E44" s="66">
        <f t="shared" si="5"/>
        <v>26.99113611090118</v>
      </c>
      <c r="F44" s="315">
        <f t="shared" si="6"/>
        <v>12.65601705018617</v>
      </c>
      <c r="G44" s="316">
        <f t="shared" si="7"/>
        <v>19.36839658728852</v>
      </c>
      <c r="H44" s="33"/>
      <c r="I44" s="33"/>
      <c r="J44" s="312"/>
      <c r="K44" s="33"/>
    </row>
    <row r="45" spans="1:11" ht="16.5" thickBot="1">
      <c r="A45" s="41" t="s">
        <v>296</v>
      </c>
      <c r="B45" s="41"/>
      <c r="C45" s="187">
        <v>250000</v>
      </c>
      <c r="D45" s="260">
        <f t="shared" si="4"/>
        <v>63.29113924050633</v>
      </c>
      <c r="E45" s="195">
        <f t="shared" si="5"/>
        <v>67.47784027725295</v>
      </c>
      <c r="F45" s="262">
        <f t="shared" si="6"/>
        <v>31.640042625465426</v>
      </c>
      <c r="G45" s="263">
        <f t="shared" si="7"/>
        <v>48.4209914682213</v>
      </c>
      <c r="H45" s="33"/>
      <c r="I45" s="33"/>
      <c r="J45" s="312"/>
      <c r="K45" s="33"/>
    </row>
    <row r="46" spans="1:11" ht="16.5" thickBot="1">
      <c r="A46" s="438" t="s">
        <v>416</v>
      </c>
      <c r="B46" s="439"/>
      <c r="C46" s="344">
        <f>SUM(C39:C45)</f>
        <v>739000</v>
      </c>
      <c r="D46" s="317">
        <f t="shared" si="4"/>
        <v>187.08860759493672</v>
      </c>
      <c r="E46" s="430">
        <f>C46/E$1</f>
        <v>199.46449585955972</v>
      </c>
      <c r="F46" s="275">
        <f>C46/F$1</f>
        <v>93.5279660008758</v>
      </c>
      <c r="G46" s="276">
        <f>C46/G$1</f>
        <v>143.13245078006216</v>
      </c>
      <c r="H46" s="82"/>
      <c r="I46" s="33"/>
      <c r="J46" s="313"/>
      <c r="K46" s="33"/>
    </row>
    <row r="47" spans="1:11" ht="15.75">
      <c r="A47" s="302"/>
      <c r="B47" s="441"/>
      <c r="C47" s="442"/>
      <c r="D47" s="443"/>
      <c r="E47" s="424"/>
      <c r="F47" s="443"/>
      <c r="G47" s="444"/>
      <c r="H47" s="82"/>
      <c r="I47" s="33"/>
      <c r="J47" s="313"/>
      <c r="K47" s="33"/>
    </row>
    <row r="48" spans="1:11" ht="15.75">
      <c r="A48" s="73"/>
      <c r="B48" s="73"/>
      <c r="C48" s="403"/>
      <c r="D48" s="269"/>
      <c r="E48" s="425"/>
      <c r="F48" s="269"/>
      <c r="G48" s="269"/>
      <c r="H48" s="33"/>
      <c r="I48" s="33"/>
      <c r="J48" s="33"/>
      <c r="K48" s="33"/>
    </row>
    <row r="49" spans="1:8" ht="21">
      <c r="A49" s="35" t="s">
        <v>98</v>
      </c>
      <c r="D49" s="26">
        <f>Totals!$E$2</f>
        <v>3950</v>
      </c>
      <c r="E49" s="202">
        <f>Totals!$F$2</f>
        <v>3704.92</v>
      </c>
      <c r="F49" s="27">
        <f>Totals!$G$2</f>
        <v>7901.38</v>
      </c>
      <c r="G49" s="147">
        <f>Totals!$H$2</f>
        <v>5163.05</v>
      </c>
      <c r="H49" s="33" t="s">
        <v>0</v>
      </c>
    </row>
    <row r="50" spans="1:8" ht="15.75">
      <c r="A50" s="33" t="s">
        <v>83</v>
      </c>
      <c r="B50" s="31" t="s">
        <v>100</v>
      </c>
      <c r="D50" s="43" t="s">
        <v>299</v>
      </c>
      <c r="E50" s="54" t="s">
        <v>300</v>
      </c>
      <c r="F50" s="57" t="s">
        <v>305</v>
      </c>
      <c r="G50" s="56" t="s">
        <v>306</v>
      </c>
      <c r="H50" s="33"/>
    </row>
    <row r="51" spans="1:7" ht="15.75">
      <c r="A51" s="33" t="s">
        <v>398</v>
      </c>
      <c r="B51" s="31"/>
      <c r="C51" s="31"/>
      <c r="D51" s="33"/>
      <c r="E51" s="58"/>
      <c r="F51" s="33"/>
      <c r="G51" s="33"/>
    </row>
    <row r="52" spans="1:7" ht="15.75">
      <c r="A52" s="33" t="s">
        <v>99</v>
      </c>
      <c r="B52" s="40">
        <v>39176</v>
      </c>
      <c r="C52" s="105">
        <v>105000</v>
      </c>
      <c r="D52" s="90">
        <f aca="true" t="shared" si="8" ref="D52:D68">C52/D$1</f>
        <v>26.582278481012658</v>
      </c>
      <c r="E52" s="66">
        <f aca="true" t="shared" si="9" ref="E52:E65">C52/E$1</f>
        <v>28.340692916446237</v>
      </c>
      <c r="F52" s="315">
        <f aca="true" t="shared" si="10" ref="F52:F65">C52/F$1</f>
        <v>13.28881790269548</v>
      </c>
      <c r="G52" s="316">
        <f aca="true" t="shared" si="11" ref="G52:G65">C52/G$1</f>
        <v>20.336816416652947</v>
      </c>
    </row>
    <row r="53" spans="1:9" ht="15.75">
      <c r="A53" s="33" t="s">
        <v>47</v>
      </c>
      <c r="B53" s="40">
        <v>39176</v>
      </c>
      <c r="C53" s="105">
        <v>28000</v>
      </c>
      <c r="D53" s="90">
        <f t="shared" si="8"/>
        <v>7.0886075949367084</v>
      </c>
      <c r="E53" s="66">
        <f t="shared" si="9"/>
        <v>7.55751811105233</v>
      </c>
      <c r="F53" s="315">
        <f t="shared" si="10"/>
        <v>3.5436847740521276</v>
      </c>
      <c r="G53" s="316">
        <f t="shared" si="11"/>
        <v>5.423151044440786</v>
      </c>
      <c r="I53" s="33"/>
    </row>
    <row r="54" spans="1:9" ht="15.75">
      <c r="A54" s="33" t="s">
        <v>39</v>
      </c>
      <c r="B54" s="40">
        <v>39176</v>
      </c>
      <c r="C54" s="105">
        <v>12000</v>
      </c>
      <c r="D54" s="90">
        <f t="shared" si="8"/>
        <v>3.037974683544304</v>
      </c>
      <c r="E54" s="66">
        <f t="shared" si="9"/>
        <v>3.2389363333081413</v>
      </c>
      <c r="F54" s="315">
        <f t="shared" si="10"/>
        <v>1.5187220460223403</v>
      </c>
      <c r="G54" s="316">
        <f t="shared" si="11"/>
        <v>2.3242075904746224</v>
      </c>
      <c r="H54" s="33"/>
      <c r="I54" s="33"/>
    </row>
    <row r="55" spans="1:9" ht="15.75">
      <c r="A55" s="33" t="s">
        <v>106</v>
      </c>
      <c r="B55" s="40">
        <v>39183</v>
      </c>
      <c r="C55" s="105">
        <v>20000</v>
      </c>
      <c r="D55" s="90">
        <f t="shared" si="8"/>
        <v>5.063291139240507</v>
      </c>
      <c r="E55" s="66">
        <f t="shared" si="9"/>
        <v>5.398227222180236</v>
      </c>
      <c r="F55" s="315">
        <f t="shared" si="10"/>
        <v>2.531203410037234</v>
      </c>
      <c r="G55" s="316">
        <f t="shared" si="11"/>
        <v>3.873679317457704</v>
      </c>
      <c r="H55" s="33"/>
      <c r="I55" s="33"/>
    </row>
    <row r="56" spans="1:9" ht="15.75">
      <c r="A56" s="33" t="s">
        <v>107</v>
      </c>
      <c r="B56" s="40">
        <v>39183</v>
      </c>
      <c r="C56" s="105">
        <v>14000</v>
      </c>
      <c r="D56" s="90">
        <f t="shared" si="8"/>
        <v>3.5443037974683542</v>
      </c>
      <c r="E56" s="66">
        <f t="shared" si="9"/>
        <v>3.778759055526165</v>
      </c>
      <c r="F56" s="315">
        <f t="shared" si="10"/>
        <v>1.7718423870260638</v>
      </c>
      <c r="G56" s="316">
        <f t="shared" si="11"/>
        <v>2.711575522220393</v>
      </c>
      <c r="H56" s="33"/>
      <c r="I56" s="33"/>
    </row>
    <row r="57" spans="1:9" ht="15.75">
      <c r="A57" s="33" t="s">
        <v>108</v>
      </c>
      <c r="B57" s="40">
        <v>39183</v>
      </c>
      <c r="C57" s="105">
        <v>11500</v>
      </c>
      <c r="D57" s="90">
        <f t="shared" si="8"/>
        <v>2.911392405063291</v>
      </c>
      <c r="E57" s="66">
        <f t="shared" si="9"/>
        <v>3.1039806527536355</v>
      </c>
      <c r="F57" s="315">
        <f t="shared" si="10"/>
        <v>1.4554419607714095</v>
      </c>
      <c r="G57" s="316">
        <f t="shared" si="11"/>
        <v>2.22736560753818</v>
      </c>
      <c r="H57" s="33"/>
      <c r="I57" s="33"/>
    </row>
    <row r="58" spans="1:9" ht="15.75">
      <c r="A58" s="33" t="s">
        <v>57</v>
      </c>
      <c r="B58" s="40">
        <v>39183</v>
      </c>
      <c r="C58" s="105">
        <v>3000</v>
      </c>
      <c r="D58" s="90">
        <f t="shared" si="8"/>
        <v>0.759493670886076</v>
      </c>
      <c r="E58" s="66">
        <f t="shared" si="9"/>
        <v>0.8097340833270353</v>
      </c>
      <c r="F58" s="315">
        <f t="shared" si="10"/>
        <v>0.37968051150558507</v>
      </c>
      <c r="G58" s="316">
        <f t="shared" si="11"/>
        <v>0.5810518976186556</v>
      </c>
      <c r="H58" s="33"/>
      <c r="I58" s="33"/>
    </row>
    <row r="59" spans="1:9" ht="15.75">
      <c r="A59" s="33" t="s">
        <v>112</v>
      </c>
      <c r="B59" s="40">
        <v>39183</v>
      </c>
      <c r="C59" s="105">
        <v>2600</v>
      </c>
      <c r="D59" s="90">
        <f t="shared" si="8"/>
        <v>0.6582278481012658</v>
      </c>
      <c r="E59" s="66">
        <f t="shared" si="9"/>
        <v>0.7017695388834306</v>
      </c>
      <c r="F59" s="315">
        <f t="shared" si="10"/>
        <v>0.3290564433048404</v>
      </c>
      <c r="G59" s="316">
        <f t="shared" si="11"/>
        <v>0.5035783112695016</v>
      </c>
      <c r="H59" s="33"/>
      <c r="I59" s="33"/>
    </row>
    <row r="60" spans="1:9" ht="15.75">
      <c r="A60" s="33" t="s">
        <v>109</v>
      </c>
      <c r="B60" s="40">
        <v>39183</v>
      </c>
      <c r="C60" s="105">
        <v>750</v>
      </c>
      <c r="D60" s="90">
        <f t="shared" si="8"/>
        <v>0.189873417721519</v>
      </c>
      <c r="E60" s="66">
        <f t="shared" si="9"/>
        <v>0.20243352083175883</v>
      </c>
      <c r="F60" s="315">
        <f t="shared" si="10"/>
        <v>0.09492012787639627</v>
      </c>
      <c r="G60" s="316">
        <f t="shared" si="11"/>
        <v>0.1452629744046639</v>
      </c>
      <c r="H60" s="33"/>
      <c r="I60" s="33"/>
    </row>
    <row r="61" spans="1:9" ht="15.75">
      <c r="A61" s="33" t="s">
        <v>110</v>
      </c>
      <c r="B61" s="40">
        <v>39183</v>
      </c>
      <c r="C61" s="105">
        <v>1500</v>
      </c>
      <c r="D61" s="90">
        <f t="shared" si="8"/>
        <v>0.379746835443038</v>
      </c>
      <c r="E61" s="66">
        <f t="shared" si="9"/>
        <v>0.40486704166351767</v>
      </c>
      <c r="F61" s="315">
        <f t="shared" si="10"/>
        <v>0.18984025575279254</v>
      </c>
      <c r="G61" s="316">
        <f t="shared" si="11"/>
        <v>0.2905259488093278</v>
      </c>
      <c r="I61" s="33"/>
    </row>
    <row r="62" spans="1:7" ht="15.75">
      <c r="A62" s="33" t="s">
        <v>68</v>
      </c>
      <c r="B62" s="40" t="s">
        <v>80</v>
      </c>
      <c r="C62" s="105">
        <v>35000</v>
      </c>
      <c r="D62" s="90">
        <f t="shared" si="8"/>
        <v>8.860759493670885</v>
      </c>
      <c r="E62" s="66">
        <f t="shared" si="9"/>
        <v>9.446897638815413</v>
      </c>
      <c r="F62" s="315">
        <f t="shared" si="10"/>
        <v>4.429605967565159</v>
      </c>
      <c r="G62" s="316">
        <f t="shared" si="11"/>
        <v>6.7789388055509825</v>
      </c>
    </row>
    <row r="63" spans="1:7" ht="15.75">
      <c r="A63" s="33" t="s">
        <v>186</v>
      </c>
      <c r="B63" s="40">
        <v>39210</v>
      </c>
      <c r="C63" s="105">
        <v>35000</v>
      </c>
      <c r="D63" s="90">
        <f t="shared" si="8"/>
        <v>8.860759493670885</v>
      </c>
      <c r="E63" s="66">
        <f t="shared" si="9"/>
        <v>9.446897638815413</v>
      </c>
      <c r="F63" s="315">
        <f t="shared" si="10"/>
        <v>4.429605967565159</v>
      </c>
      <c r="G63" s="316">
        <f t="shared" si="11"/>
        <v>6.7789388055509825</v>
      </c>
    </row>
    <row r="64" spans="1:7" ht="15.75">
      <c r="A64" s="33" t="s">
        <v>187</v>
      </c>
      <c r="B64" s="40">
        <v>39210</v>
      </c>
      <c r="C64" s="105">
        <v>28000</v>
      </c>
      <c r="D64" s="90">
        <f t="shared" si="8"/>
        <v>7.0886075949367084</v>
      </c>
      <c r="E64" s="66">
        <f t="shared" si="9"/>
        <v>7.55751811105233</v>
      </c>
      <c r="F64" s="315">
        <f t="shared" si="10"/>
        <v>3.5436847740521276</v>
      </c>
      <c r="G64" s="316">
        <f t="shared" si="11"/>
        <v>5.423151044440786</v>
      </c>
    </row>
    <row r="65" spans="1:7" ht="15.75">
      <c r="A65" s="33" t="s">
        <v>188</v>
      </c>
      <c r="B65" s="40">
        <v>39210</v>
      </c>
      <c r="C65" s="105">
        <v>28000</v>
      </c>
      <c r="D65" s="90">
        <f t="shared" si="8"/>
        <v>7.0886075949367084</v>
      </c>
      <c r="E65" s="66">
        <f t="shared" si="9"/>
        <v>7.55751811105233</v>
      </c>
      <c r="F65" s="315">
        <f t="shared" si="10"/>
        <v>3.5436847740521276</v>
      </c>
      <c r="G65" s="316">
        <f t="shared" si="11"/>
        <v>5.423151044440786</v>
      </c>
    </row>
    <row r="66" spans="1:7" ht="15.75">
      <c r="A66" s="33"/>
      <c r="B66" s="40"/>
      <c r="C66" s="105"/>
      <c r="D66" s="90"/>
      <c r="E66" s="66"/>
      <c r="F66" s="315"/>
      <c r="G66" s="316"/>
    </row>
    <row r="67" spans="1:7" ht="15.75">
      <c r="A67" s="28" t="s">
        <v>315</v>
      </c>
      <c r="C67" s="70">
        <v>250000</v>
      </c>
      <c r="D67" s="90">
        <f t="shared" si="8"/>
        <v>63.29113924050633</v>
      </c>
      <c r="E67" s="66">
        <f>C67/E$1</f>
        <v>67.47784027725295</v>
      </c>
      <c r="F67" s="315">
        <f>C67/F$1</f>
        <v>31.640042625465426</v>
      </c>
      <c r="G67" s="316">
        <f>C67/G$1</f>
        <v>48.4209914682213</v>
      </c>
    </row>
    <row r="68" spans="1:7" ht="16.5" thickBot="1">
      <c r="A68" s="41" t="s">
        <v>314</v>
      </c>
      <c r="B68" s="41"/>
      <c r="C68" s="187">
        <v>100000</v>
      </c>
      <c r="D68" s="212">
        <f t="shared" si="8"/>
        <v>25.31645569620253</v>
      </c>
      <c r="E68" s="195">
        <f>C68/E$1</f>
        <v>26.99113611090118</v>
      </c>
      <c r="F68" s="262">
        <f>C68/F$1</f>
        <v>12.65601705018617</v>
      </c>
      <c r="G68" s="263">
        <f>C68/G$1</f>
        <v>19.36839658728852</v>
      </c>
    </row>
    <row r="69" spans="1:8" ht="16.5" thickBot="1">
      <c r="A69" s="438" t="s">
        <v>400</v>
      </c>
      <c r="B69" s="439"/>
      <c r="C69" s="344">
        <f>SUM(C52:C68)</f>
        <v>674350</v>
      </c>
      <c r="D69" s="393">
        <f>C69/D$1</f>
        <v>170.72151898734177</v>
      </c>
      <c r="E69" s="430">
        <f>C69/E$1</f>
        <v>182.0147263638621</v>
      </c>
      <c r="F69" s="275">
        <f>C69/F$1</f>
        <v>85.34585097793044</v>
      </c>
      <c r="G69" s="276">
        <f>C69/G$1</f>
        <v>130.61078238638015</v>
      </c>
      <c r="H69" s="81"/>
    </row>
    <row r="70" spans="1:7" ht="15.75">
      <c r="A70" s="52"/>
      <c r="B70" s="52"/>
      <c r="C70" s="111"/>
      <c r="D70" s="91"/>
      <c r="E70" s="425"/>
      <c r="F70" s="425"/>
      <c r="G70" s="425"/>
    </row>
    <row r="71" spans="1:10" ht="21">
      <c r="A71" s="360" t="s">
        <v>386</v>
      </c>
      <c r="B71" s="33"/>
      <c r="C71" s="134"/>
      <c r="D71" s="88"/>
      <c r="E71" s="65"/>
      <c r="F71" s="257"/>
      <c r="G71" s="257"/>
      <c r="H71" s="33"/>
      <c r="J71" s="361"/>
    </row>
    <row r="72" spans="1:10" ht="15.75">
      <c r="A72" s="25" t="s">
        <v>387</v>
      </c>
      <c r="C72" s="105">
        <v>100000</v>
      </c>
      <c r="D72" s="90">
        <f>C72/D$1</f>
        <v>25.31645569620253</v>
      </c>
      <c r="E72" s="66">
        <f>C72/E$1</f>
        <v>26.99113611090118</v>
      </c>
      <c r="F72" s="315">
        <f>C72/F$1</f>
        <v>12.65601705018617</v>
      </c>
      <c r="G72" s="316">
        <f>C72/G$1</f>
        <v>19.36839658728852</v>
      </c>
      <c r="J72" s="361"/>
    </row>
    <row r="73" spans="1:10" ht="16.5" thickBot="1">
      <c r="A73" s="32" t="s">
        <v>388</v>
      </c>
      <c r="B73" s="41"/>
      <c r="C73" s="32">
        <v>250000</v>
      </c>
      <c r="D73" s="212">
        <f>C73/D$1</f>
        <v>63.29113924050633</v>
      </c>
      <c r="E73" s="195">
        <f>C73/E$1</f>
        <v>67.47784027725295</v>
      </c>
      <c r="F73" s="262">
        <f>C73/F$1</f>
        <v>31.640042625465426</v>
      </c>
      <c r="G73" s="263">
        <f>C73/G$1</f>
        <v>48.4209914682213</v>
      </c>
      <c r="J73" s="361"/>
    </row>
    <row r="74" spans="1:8" ht="16.5" thickBot="1">
      <c r="A74" s="438" t="s">
        <v>417</v>
      </c>
      <c r="B74" s="439"/>
      <c r="C74" s="343">
        <f>SUM(C72:C73)</f>
        <v>350000</v>
      </c>
      <c r="D74" s="393">
        <f>C74/D$1</f>
        <v>88.60759493670886</v>
      </c>
      <c r="E74" s="430">
        <f>C74/E$1</f>
        <v>94.46897638815413</v>
      </c>
      <c r="F74" s="275">
        <f>C74/F$1</f>
        <v>44.29605967565159</v>
      </c>
      <c r="G74" s="276">
        <f>C74/G$1</f>
        <v>67.78938805550982</v>
      </c>
      <c r="H74" s="81"/>
    </row>
    <row r="75" spans="1:7" s="33" customFormat="1" ht="15.75">
      <c r="A75" s="445"/>
      <c r="B75" s="73"/>
      <c r="C75" s="102"/>
      <c r="D75" s="106"/>
      <c r="E75" s="425"/>
      <c r="F75" s="269"/>
      <c r="G75" s="269"/>
    </row>
    <row r="76" spans="1:7" ht="21">
      <c r="A76" s="360" t="s">
        <v>414</v>
      </c>
      <c r="C76" s="25"/>
      <c r="D76" s="88"/>
      <c r="E76" s="65"/>
      <c r="F76" s="257"/>
      <c r="G76" s="257"/>
    </row>
    <row r="77" spans="1:7" ht="15.75">
      <c r="A77" s="28" t="s">
        <v>296</v>
      </c>
      <c r="C77" s="70">
        <v>250000</v>
      </c>
      <c r="D77" s="90">
        <f aca="true" t="shared" si="12" ref="D77:D83">C77/D$1</f>
        <v>63.29113924050633</v>
      </c>
      <c r="E77" s="66">
        <f aca="true" t="shared" si="13" ref="E77:E83">C77/E$1</f>
        <v>67.47784027725295</v>
      </c>
      <c r="F77" s="315">
        <f aca="true" t="shared" si="14" ref="F77:F83">C77/F$1</f>
        <v>31.640042625465426</v>
      </c>
      <c r="G77" s="316">
        <f aca="true" t="shared" si="15" ref="G77:G83">C77/G$1</f>
        <v>48.4209914682213</v>
      </c>
    </row>
    <row r="78" spans="1:11" ht="15.75">
      <c r="A78" s="28" t="s">
        <v>415</v>
      </c>
      <c r="C78" s="70">
        <v>70000</v>
      </c>
      <c r="D78" s="90">
        <f t="shared" si="12"/>
        <v>17.72151898734177</v>
      </c>
      <c r="E78" s="66">
        <f t="shared" si="13"/>
        <v>18.893795277630826</v>
      </c>
      <c r="F78" s="315">
        <f t="shared" si="14"/>
        <v>8.859211935130318</v>
      </c>
      <c r="G78" s="316">
        <f t="shared" si="15"/>
        <v>13.557877611101965</v>
      </c>
      <c r="K78" s="70"/>
    </row>
    <row r="79" spans="1:11" ht="15.75">
      <c r="A79" s="28" t="s">
        <v>407</v>
      </c>
      <c r="C79" s="70">
        <v>96000</v>
      </c>
      <c r="D79" s="90">
        <f t="shared" si="12"/>
        <v>24.303797468354432</v>
      </c>
      <c r="E79" s="66">
        <f t="shared" si="13"/>
        <v>25.91149066646513</v>
      </c>
      <c r="F79" s="315">
        <f t="shared" si="14"/>
        <v>12.149776368178722</v>
      </c>
      <c r="G79" s="316">
        <f t="shared" si="15"/>
        <v>18.59366072379698</v>
      </c>
      <c r="K79" s="70"/>
    </row>
    <row r="80" spans="1:11" ht="15.75">
      <c r="A80" s="28" t="s">
        <v>221</v>
      </c>
      <c r="C80" s="70">
        <v>99000</v>
      </c>
      <c r="D80" s="90">
        <f t="shared" si="12"/>
        <v>25.063291139240505</v>
      </c>
      <c r="E80" s="66">
        <f t="shared" si="13"/>
        <v>26.721224749792167</v>
      </c>
      <c r="F80" s="315">
        <f t="shared" si="14"/>
        <v>12.529456879684307</v>
      </c>
      <c r="G80" s="316">
        <f t="shared" si="15"/>
        <v>19.174712621415637</v>
      </c>
      <c r="K80" s="70"/>
    </row>
    <row r="81" spans="1:11" ht="15.75">
      <c r="A81" s="28" t="s">
        <v>221</v>
      </c>
      <c r="C81" s="70">
        <v>99000</v>
      </c>
      <c r="D81" s="90">
        <f t="shared" si="12"/>
        <v>25.063291139240505</v>
      </c>
      <c r="E81" s="66">
        <f t="shared" si="13"/>
        <v>26.721224749792167</v>
      </c>
      <c r="F81" s="315">
        <f t="shared" si="14"/>
        <v>12.529456879684307</v>
      </c>
      <c r="G81" s="316">
        <f t="shared" si="15"/>
        <v>19.174712621415637</v>
      </c>
      <c r="K81" s="70"/>
    </row>
    <row r="82" spans="1:11" ht="16.5" thickBot="1">
      <c r="A82" s="41" t="s">
        <v>314</v>
      </c>
      <c r="B82" s="41"/>
      <c r="C82" s="187">
        <v>100000</v>
      </c>
      <c r="D82" s="212">
        <f t="shared" si="12"/>
        <v>25.31645569620253</v>
      </c>
      <c r="E82" s="195">
        <f t="shared" si="13"/>
        <v>26.99113611090118</v>
      </c>
      <c r="F82" s="262">
        <f t="shared" si="14"/>
        <v>12.65601705018617</v>
      </c>
      <c r="G82" s="263">
        <f t="shared" si="15"/>
        <v>19.36839658728852</v>
      </c>
      <c r="K82" s="70"/>
    </row>
    <row r="83" spans="1:11" ht="16.5" thickBot="1">
      <c r="A83" s="438" t="s">
        <v>416</v>
      </c>
      <c r="B83" s="439"/>
      <c r="C83" s="343">
        <f>SUM(C77:C82)</f>
        <v>714000</v>
      </c>
      <c r="D83" s="393">
        <f t="shared" si="12"/>
        <v>180.7594936708861</v>
      </c>
      <c r="E83" s="430">
        <f t="shared" si="13"/>
        <v>192.71671183183443</v>
      </c>
      <c r="F83" s="275">
        <f t="shared" si="14"/>
        <v>90.36396173832925</v>
      </c>
      <c r="G83" s="276">
        <f t="shared" si="15"/>
        <v>138.29035163324005</v>
      </c>
      <c r="H83" s="81"/>
      <c r="K83" s="70"/>
    </row>
    <row r="84" spans="1:7" ht="15.75">
      <c r="A84" s="224"/>
      <c r="B84" s="52"/>
      <c r="C84" s="2"/>
      <c r="D84" s="106"/>
      <c r="E84" s="425"/>
      <c r="F84" s="269"/>
      <c r="G84" s="269"/>
    </row>
    <row r="85" spans="1:7" ht="16.5" thickBot="1">
      <c r="A85" s="446"/>
      <c r="B85" s="441"/>
      <c r="C85" s="16"/>
      <c r="D85" s="397"/>
      <c r="E85" s="424"/>
      <c r="F85" s="443"/>
      <c r="G85" s="443"/>
    </row>
    <row r="86" spans="1:8" ht="19.5" thickBot="1">
      <c r="A86" s="447" t="s">
        <v>511</v>
      </c>
      <c r="B86" s="439"/>
      <c r="C86" s="343">
        <f>SUM(C30+C36+C46+C69+C74+C83)</f>
        <v>4148700</v>
      </c>
      <c r="D86" s="393">
        <f>C86/D$1</f>
        <v>1050.3037974683543</v>
      </c>
      <c r="E86" s="430">
        <f>C86/E$1</f>
        <v>1119.7812638329572</v>
      </c>
      <c r="F86" s="275">
        <f>C86/F$1</f>
        <v>525.0601793610737</v>
      </c>
      <c r="G86" s="276">
        <f>C86/G$1</f>
        <v>803.5366692168388</v>
      </c>
      <c r="H86" s="81"/>
    </row>
    <row r="87" spans="1:7" ht="15.75">
      <c r="A87" s="224"/>
      <c r="B87" s="52"/>
      <c r="C87" s="2"/>
      <c r="D87" s="106"/>
      <c r="E87" s="425"/>
      <c r="F87" s="269"/>
      <c r="G87" s="269"/>
    </row>
    <row r="88" spans="1:7" ht="15.75">
      <c r="A88" s="72" t="s">
        <v>464</v>
      </c>
      <c r="C88" s="25">
        <f>(H3-C86)</f>
        <v>2149664</v>
      </c>
      <c r="D88" s="90">
        <f>C88/D$1</f>
        <v>544.2187341772152</v>
      </c>
      <c r="E88" s="66">
        <f>C88/E$1</f>
        <v>580.2187361670427</v>
      </c>
      <c r="F88" s="315">
        <f>C88/F$1</f>
        <v>272.061842361714</v>
      </c>
      <c r="G88" s="316">
        <f>C88/G$1</f>
        <v>416.3554488141699</v>
      </c>
    </row>
    <row r="89" spans="1:8" ht="15.75">
      <c r="A89" s="72"/>
      <c r="C89" s="25"/>
      <c r="D89" s="88"/>
      <c r="E89" s="65"/>
      <c r="F89" s="257"/>
      <c r="G89" s="257"/>
      <c r="H89" s="33"/>
    </row>
    <row r="90" spans="1:7" ht="15.75">
      <c r="A90" s="72"/>
      <c r="C90" s="25"/>
      <c r="D90" s="88"/>
      <c r="E90" s="65"/>
      <c r="F90" s="257"/>
      <c r="G90" s="257"/>
    </row>
    <row r="91" spans="1:4" ht="15.75">
      <c r="A91" s="28" t="s">
        <v>238</v>
      </c>
      <c r="C91" s="25"/>
      <c r="D91" s="363"/>
    </row>
    <row r="92" spans="1:4" ht="15.75">
      <c r="A92" s="28" t="s">
        <v>239</v>
      </c>
      <c r="C92" s="25"/>
      <c r="D92" s="363"/>
    </row>
    <row r="93" spans="1:4" ht="15.75">
      <c r="A93" s="28" t="s">
        <v>240</v>
      </c>
      <c r="C93" s="25"/>
      <c r="D93" s="363"/>
    </row>
    <row r="94" spans="1:4" ht="15.75">
      <c r="A94" s="28" t="s">
        <v>241</v>
      </c>
      <c r="C94" s="25"/>
      <c r="D94" s="363"/>
    </row>
    <row r="95" spans="1:4" ht="15.75">
      <c r="A95" s="28" t="s">
        <v>211</v>
      </c>
      <c r="C95" s="25"/>
      <c r="D95" s="363"/>
    </row>
    <row r="96" spans="1:4" ht="15.75">
      <c r="A96" s="28" t="s">
        <v>226</v>
      </c>
      <c r="C96" s="25"/>
      <c r="D96" s="363"/>
    </row>
    <row r="97" spans="1:4" ht="15.75">
      <c r="A97" s="28" t="s">
        <v>212</v>
      </c>
      <c r="D97" s="363"/>
    </row>
    <row r="98" spans="1:4" ht="15.75">
      <c r="A98" s="28" t="s">
        <v>213</v>
      </c>
      <c r="D98" s="363"/>
    </row>
    <row r="99" ht="15.75">
      <c r="D99" s="363"/>
    </row>
    <row r="100" ht="15.75">
      <c r="D100" s="363"/>
    </row>
    <row r="101" ht="15.75">
      <c r="D101" s="363"/>
    </row>
    <row r="102" ht="15.75">
      <c r="D102" s="363"/>
    </row>
    <row r="103" ht="15.75">
      <c r="D103" s="363"/>
    </row>
    <row r="104" ht="15.75">
      <c r="D104" s="363"/>
    </row>
    <row r="105" ht="15.75">
      <c r="D105" s="363"/>
    </row>
    <row r="106" ht="15.75">
      <c r="D106" s="363"/>
    </row>
    <row r="107" ht="15.75">
      <c r="D107" s="363"/>
    </row>
    <row r="108" ht="15.75">
      <c r="D108" s="363"/>
    </row>
    <row r="109" ht="15.75">
      <c r="D109" s="363"/>
    </row>
    <row r="110" ht="15.75">
      <c r="D110" s="363"/>
    </row>
    <row r="111" ht="15.75">
      <c r="D111" s="363"/>
    </row>
    <row r="112" ht="15.75">
      <c r="D112" s="363"/>
    </row>
    <row r="113" ht="15.75">
      <c r="D113" s="363"/>
    </row>
    <row r="114" ht="15.75">
      <c r="D114" s="363"/>
    </row>
    <row r="115" ht="15.75">
      <c r="D115" s="363"/>
    </row>
    <row r="116" ht="15.75">
      <c r="D116" s="363"/>
    </row>
  </sheetData>
  <sheetProtection/>
  <printOptions/>
  <pageMargins left="0.75" right="0.75" top="1" bottom="1" header="0.5" footer="0.5"/>
  <pageSetup horizontalDpi="600" verticalDpi="600" orientation="portrait" paperSize="1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F2" sqref="F2"/>
    </sheetView>
  </sheetViews>
  <sheetFormatPr defaultColWidth="9.00390625" defaultRowHeight="15.75"/>
  <cols>
    <col min="1" max="1" width="41.625" style="0" customWidth="1"/>
    <col min="2" max="2" width="10.875" style="0" customWidth="1"/>
    <col min="3" max="3" width="9.625" style="0" bestFit="1" customWidth="1"/>
    <col min="4" max="4" width="9.125" style="0" bestFit="1" customWidth="1"/>
    <col min="5" max="5" width="9.375" style="0" bestFit="1" customWidth="1"/>
    <col min="6" max="6" width="15.875" style="0" customWidth="1"/>
    <col min="7" max="7" width="9.375" style="0" bestFit="1" customWidth="1"/>
    <col min="8" max="9" width="11.375" style="0" bestFit="1" customWidth="1"/>
  </cols>
  <sheetData>
    <row r="1" spans="1:10" ht="21.75" thickBot="1">
      <c r="A1" s="35" t="s">
        <v>253</v>
      </c>
      <c r="B1" s="39" t="s">
        <v>46</v>
      </c>
      <c r="C1" s="25"/>
      <c r="D1" s="26">
        <f>Totals!$E$2</f>
        <v>3950</v>
      </c>
      <c r="E1" s="202">
        <f>Totals!$F$2</f>
        <v>3704.92</v>
      </c>
      <c r="F1" s="184">
        <f>Totals!$G$2</f>
        <v>7901.38</v>
      </c>
      <c r="G1" s="147">
        <f>Totals!$H$2</f>
        <v>5163.05</v>
      </c>
      <c r="H1" s="47" t="s">
        <v>0</v>
      </c>
      <c r="I1" s="33"/>
      <c r="J1" s="78"/>
    </row>
    <row r="2" spans="1:10" ht="16.5" thickBot="1">
      <c r="A2" s="39" t="s">
        <v>351</v>
      </c>
      <c r="B2" s="39"/>
      <c r="C2" s="25"/>
      <c r="D2" s="43" t="s">
        <v>299</v>
      </c>
      <c r="E2" s="206" t="s">
        <v>300</v>
      </c>
      <c r="F2" s="44" t="s">
        <v>305</v>
      </c>
      <c r="G2" s="231" t="s">
        <v>306</v>
      </c>
      <c r="H2" s="47"/>
      <c r="I2" s="33"/>
      <c r="J2" s="78"/>
    </row>
    <row r="3" spans="1:10" ht="15.75">
      <c r="A3" s="39"/>
      <c r="B3" s="386" t="s">
        <v>496</v>
      </c>
      <c r="C3" s="25"/>
      <c r="D3" s="340">
        <f>F3*F$1/D$1</f>
        <v>513.7297244556962</v>
      </c>
      <c r="E3" s="341">
        <f>F3*F$1/E$1</f>
        <v>547.7128822214785</v>
      </c>
      <c r="F3" s="528">
        <v>256.82</v>
      </c>
      <c r="G3" s="316">
        <f>F3*F$1/G$1</f>
        <v>393.02978115648693</v>
      </c>
      <c r="H3" s="104">
        <f>F$1*F3</f>
        <v>2029232.4116</v>
      </c>
      <c r="I3" s="33"/>
      <c r="J3" s="78"/>
    </row>
    <row r="4" spans="1:10" ht="15.75">
      <c r="A4" s="39"/>
      <c r="B4" s="386" t="s">
        <v>495</v>
      </c>
      <c r="C4" s="25"/>
      <c r="D4" s="340">
        <f>F4*F$1/D$1</f>
        <v>200.03493670886076</v>
      </c>
      <c r="E4" s="341">
        <f>F4*F$1/E$1</f>
        <v>213.26722304395236</v>
      </c>
      <c r="F4" s="388">
        <v>100</v>
      </c>
      <c r="G4" s="316">
        <f>F4*F$1/G$1</f>
        <v>153.03706142686977</v>
      </c>
      <c r="H4" s="104">
        <f>F$1*F4</f>
        <v>790138</v>
      </c>
      <c r="I4" s="33"/>
      <c r="J4" s="78"/>
    </row>
    <row r="5" spans="1:10" ht="15.75">
      <c r="A5" s="39"/>
      <c r="B5" s="386"/>
      <c r="C5" s="25"/>
      <c r="D5" s="340">
        <f>F5*F$1/D$1</f>
        <v>0</v>
      </c>
      <c r="E5" s="341">
        <f>F5*F$1/E$1</f>
        <v>0</v>
      </c>
      <c r="F5" s="388"/>
      <c r="G5" s="316">
        <f>F5*F$1/G$1</f>
        <v>0</v>
      </c>
      <c r="H5" s="47"/>
      <c r="I5" s="33"/>
      <c r="J5" s="78"/>
    </row>
    <row r="6" spans="1:10" ht="16.5" thickBot="1">
      <c r="A6" s="502"/>
      <c r="B6" s="32"/>
      <c r="C6" s="32"/>
      <c r="D6" s="260">
        <f>F6*F$1/D$1</f>
        <v>0</v>
      </c>
      <c r="E6" s="261">
        <f>F6*F$1/E$1</f>
        <v>0</v>
      </c>
      <c r="F6" s="503"/>
      <c r="G6" s="263">
        <f>F6*F$1/G$1</f>
        <v>0</v>
      </c>
      <c r="H6" s="47"/>
      <c r="I6" s="33"/>
      <c r="J6" s="78"/>
    </row>
    <row r="7" spans="1:10" ht="19.5" thickBot="1">
      <c r="A7" s="436" t="s">
        <v>502</v>
      </c>
      <c r="B7" s="505"/>
      <c r="C7" s="507"/>
      <c r="D7" s="433">
        <f>F7*F$1/D$1</f>
        <v>713.7646611645569</v>
      </c>
      <c r="E7" s="508">
        <f>F7*F$1/E$1</f>
        <v>760.9801052654308</v>
      </c>
      <c r="F7" s="506">
        <f>SUM(F3:F6)</f>
        <v>356.82</v>
      </c>
      <c r="G7" s="276">
        <f>F7*F$1/G$1</f>
        <v>546.0668425833567</v>
      </c>
      <c r="H7" s="228">
        <f>F$1*F7</f>
        <v>2819370.4115999998</v>
      </c>
      <c r="I7" s="33"/>
      <c r="J7" s="78"/>
    </row>
    <row r="8" spans="1:10" ht="15.75">
      <c r="A8" s="73"/>
      <c r="B8" s="428"/>
      <c r="C8" s="428"/>
      <c r="D8" s="102"/>
      <c r="E8" s="106"/>
      <c r="F8" s="504"/>
      <c r="G8" s="2"/>
      <c r="I8" s="88"/>
      <c r="J8" s="138"/>
    </row>
    <row r="9" spans="1:10" ht="15.75">
      <c r="A9" s="189" t="s">
        <v>501</v>
      </c>
      <c r="B9" s="33"/>
      <c r="C9" s="31"/>
      <c r="D9" s="78"/>
      <c r="E9" s="88"/>
      <c r="F9" s="78"/>
      <c r="G9" s="78"/>
      <c r="H9" s="25"/>
      <c r="I9" s="25"/>
      <c r="J9" s="25"/>
    </row>
    <row r="10" spans="1:10" ht="15.75">
      <c r="A10" s="33" t="s">
        <v>254</v>
      </c>
      <c r="B10" s="63"/>
      <c r="C10" s="104">
        <v>260000</v>
      </c>
      <c r="D10" s="90">
        <f>C10/D$1</f>
        <v>65.82278481012658</v>
      </c>
      <c r="E10" s="24">
        <f>C10/E$1</f>
        <v>70.17695388834306</v>
      </c>
      <c r="F10" s="30">
        <f>C10/$F$1</f>
        <v>32.905644330484044</v>
      </c>
      <c r="G10" s="148">
        <f>C10/$G$1</f>
        <v>50.35783112695015</v>
      </c>
      <c r="H10" s="25"/>
      <c r="I10" s="78"/>
      <c r="J10" s="25"/>
    </row>
    <row r="11" spans="1:10" ht="16.5" thickBot="1">
      <c r="A11" s="33" t="s">
        <v>297</v>
      </c>
      <c r="B11" s="63"/>
      <c r="C11" s="116">
        <v>1770000</v>
      </c>
      <c r="D11" s="212">
        <f>C11/D$1</f>
        <v>448.1012658227848</v>
      </c>
      <c r="E11" s="214">
        <f>C11/E$1</f>
        <v>477.7431091629509</v>
      </c>
      <c r="F11" s="215">
        <f>C11/$F$1</f>
        <v>224.01150178829522</v>
      </c>
      <c r="G11" s="217">
        <f>C11/$G$1</f>
        <v>342.8206195950068</v>
      </c>
      <c r="H11" s="25"/>
      <c r="I11" s="104"/>
      <c r="J11" s="25"/>
    </row>
    <row r="12" spans="1:10" ht="16.5" thickBot="1">
      <c r="A12" s="33" t="s">
        <v>333</v>
      </c>
      <c r="B12" s="222"/>
      <c r="C12" s="170">
        <f>SUM(C10:C11)</f>
        <v>2030000</v>
      </c>
      <c r="D12" s="213">
        <f>C12/D$1</f>
        <v>513.9240506329114</v>
      </c>
      <c r="E12" s="201">
        <f>C12/E$1</f>
        <v>547.9200630512939</v>
      </c>
      <c r="F12" s="216">
        <f>C12/$F$1</f>
        <v>256.91714611877927</v>
      </c>
      <c r="G12" s="218">
        <f>C12/$G$1</f>
        <v>393.17845072195695</v>
      </c>
      <c r="H12" s="87"/>
      <c r="I12" s="78"/>
      <c r="J12" s="25"/>
    </row>
    <row r="13" spans="1:10" ht="15.75">
      <c r="A13" s="33"/>
      <c r="B13" s="222"/>
      <c r="C13" s="460"/>
      <c r="D13" s="14"/>
      <c r="E13" s="14"/>
      <c r="F13" s="14"/>
      <c r="G13" s="14"/>
      <c r="H13" s="87"/>
      <c r="I13" s="78"/>
      <c r="J13" s="25"/>
    </row>
    <row r="14" spans="1:10" ht="15.75">
      <c r="A14" s="434" t="s">
        <v>500</v>
      </c>
      <c r="B14" s="222"/>
      <c r="C14" s="461"/>
      <c r="D14" s="462"/>
      <c r="E14" s="462"/>
      <c r="F14" s="462"/>
      <c r="G14" s="387"/>
      <c r="H14" s="87"/>
      <c r="I14" s="78"/>
      <c r="J14" s="25"/>
    </row>
    <row r="15" spans="1:10" ht="15.75">
      <c r="A15" s="47" t="s">
        <v>313</v>
      </c>
      <c r="C15" s="186">
        <v>370000</v>
      </c>
      <c r="D15" s="90">
        <f>C15/D$1</f>
        <v>93.67088607594937</v>
      </c>
      <c r="E15" s="24">
        <f>C15/E$1</f>
        <v>99.86720361033436</v>
      </c>
      <c r="F15" s="30">
        <f>C15/$F$1</f>
        <v>46.82726308568883</v>
      </c>
      <c r="G15" s="148">
        <f>C15/$G$1</f>
        <v>71.66306737296753</v>
      </c>
      <c r="H15" s="87"/>
      <c r="I15" s="78"/>
      <c r="J15" s="25"/>
    </row>
    <row r="16" spans="1:10" ht="16.5" thickBot="1">
      <c r="A16" s="92" t="s">
        <v>296</v>
      </c>
      <c r="B16" s="32"/>
      <c r="C16" s="191">
        <v>250000</v>
      </c>
      <c r="D16" s="212">
        <f>C16/D$1</f>
        <v>63.29113924050633</v>
      </c>
      <c r="E16" s="214">
        <f>C16/E$1</f>
        <v>67.47784027725295</v>
      </c>
      <c r="F16" s="215">
        <f>C16/$F$1</f>
        <v>31.640042625465426</v>
      </c>
      <c r="G16" s="217">
        <f>C16/$G$1</f>
        <v>48.4209914682213</v>
      </c>
      <c r="H16" s="87"/>
      <c r="I16" s="78"/>
      <c r="J16" s="25"/>
    </row>
    <row r="17" spans="1:10" ht="16.5" thickBot="1">
      <c r="A17" s="464" t="s">
        <v>455</v>
      </c>
      <c r="B17" s="465"/>
      <c r="C17" s="170">
        <f>SUM(C15:C16)</f>
        <v>620000</v>
      </c>
      <c r="D17" s="213">
        <f>C17/D$1</f>
        <v>156.9620253164557</v>
      </c>
      <c r="E17" s="201">
        <f>C17/E$1</f>
        <v>167.3450438875873</v>
      </c>
      <c r="F17" s="216">
        <f>C17/$F$1</f>
        <v>78.46730571115425</v>
      </c>
      <c r="G17" s="218">
        <f>C17/$G$1</f>
        <v>120.08405884118883</v>
      </c>
      <c r="H17" s="87"/>
      <c r="I17" s="78"/>
      <c r="J17" s="25"/>
    </row>
    <row r="18" spans="1:10" ht="15.75">
      <c r="A18" s="73"/>
      <c r="B18" s="463"/>
      <c r="C18" s="413"/>
      <c r="D18" s="14"/>
      <c r="E18" s="14"/>
      <c r="F18" s="14"/>
      <c r="G18" s="14"/>
      <c r="H18" s="87"/>
      <c r="I18" s="78"/>
      <c r="J18" s="25"/>
    </row>
    <row r="19" spans="1:10" ht="15.75">
      <c r="A19" s="434" t="s">
        <v>530</v>
      </c>
      <c r="B19" s="28"/>
      <c r="C19" s="105"/>
      <c r="D19" s="78"/>
      <c r="E19" s="58"/>
      <c r="F19" s="78"/>
      <c r="G19" s="78"/>
      <c r="H19" s="87"/>
      <c r="I19" s="78"/>
      <c r="J19" s="25"/>
    </row>
    <row r="20" spans="1:10" ht="15.75">
      <c r="A20" s="47" t="s">
        <v>313</v>
      </c>
      <c r="C20" s="186">
        <v>250000</v>
      </c>
      <c r="D20" s="90">
        <f aca="true" t="shared" si="0" ref="D20:D35">C20/D$1</f>
        <v>63.29113924050633</v>
      </c>
      <c r="E20" s="24">
        <f aca="true" t="shared" si="1" ref="E20:E35">C20/E$1</f>
        <v>67.47784027725295</v>
      </c>
      <c r="F20" s="30">
        <f aca="true" t="shared" si="2" ref="F20:F34">C20/$F$1</f>
        <v>31.640042625465426</v>
      </c>
      <c r="G20" s="148">
        <f aca="true" t="shared" si="3" ref="G20:G35">C20/$G$1</f>
        <v>48.4209914682213</v>
      </c>
      <c r="H20" s="87"/>
      <c r="I20" s="78"/>
      <c r="J20" s="25"/>
    </row>
    <row r="21" spans="1:10" ht="15.75">
      <c r="A21" s="47" t="s">
        <v>92</v>
      </c>
      <c r="C21" s="186">
        <v>108000</v>
      </c>
      <c r="D21" s="90">
        <f t="shared" si="0"/>
        <v>27.341772151898734</v>
      </c>
      <c r="E21" s="24">
        <f t="shared" si="1"/>
        <v>29.150426999773273</v>
      </c>
      <c r="F21" s="30">
        <f t="shared" si="2"/>
        <v>13.668498414201064</v>
      </c>
      <c r="G21" s="148">
        <f t="shared" si="3"/>
        <v>20.9178683142716</v>
      </c>
      <c r="H21" s="87"/>
      <c r="I21" s="78"/>
      <c r="J21" s="25"/>
    </row>
    <row r="22" spans="1:10" ht="15.75">
      <c r="A22" s="47" t="s">
        <v>520</v>
      </c>
      <c r="C22" s="186">
        <v>45000</v>
      </c>
      <c r="D22" s="90">
        <f t="shared" si="0"/>
        <v>11.39240506329114</v>
      </c>
      <c r="E22" s="24">
        <f t="shared" si="1"/>
        <v>12.14601124990553</v>
      </c>
      <c r="F22" s="30">
        <f t="shared" si="2"/>
        <v>5.695207672583776</v>
      </c>
      <c r="G22" s="148">
        <f t="shared" si="3"/>
        <v>8.715778464279834</v>
      </c>
      <c r="H22" s="87"/>
      <c r="I22" s="78"/>
      <c r="J22" s="25"/>
    </row>
    <row r="23" spans="1:10" ht="15.75">
      <c r="A23" s="47" t="s">
        <v>521</v>
      </c>
      <c r="C23" s="186">
        <v>35000</v>
      </c>
      <c r="D23" s="90">
        <f t="shared" si="0"/>
        <v>8.860759493670885</v>
      </c>
      <c r="E23" s="24">
        <f t="shared" si="1"/>
        <v>9.446897638815413</v>
      </c>
      <c r="F23" s="30">
        <f t="shared" si="2"/>
        <v>4.429605967565159</v>
      </c>
      <c r="G23" s="148">
        <f t="shared" si="3"/>
        <v>6.7789388055509825</v>
      </c>
      <c r="H23" s="87"/>
      <c r="I23" s="78"/>
      <c r="J23" s="25"/>
    </row>
    <row r="24" spans="1:10" ht="15.75">
      <c r="A24" s="47" t="s">
        <v>522</v>
      </c>
      <c r="C24" s="186">
        <v>30000</v>
      </c>
      <c r="D24" s="90">
        <f t="shared" si="0"/>
        <v>7.594936708860759</v>
      </c>
      <c r="E24" s="24">
        <f t="shared" si="1"/>
        <v>8.097340833270353</v>
      </c>
      <c r="F24" s="30">
        <f t="shared" si="2"/>
        <v>3.796805115055851</v>
      </c>
      <c r="G24" s="148">
        <f t="shared" si="3"/>
        <v>5.8105189761865566</v>
      </c>
      <c r="H24" s="87"/>
      <c r="I24" s="78"/>
      <c r="J24" s="25"/>
    </row>
    <row r="25" spans="1:10" ht="15.75">
      <c r="A25" s="47" t="s">
        <v>523</v>
      </c>
      <c r="C25" s="186">
        <v>25000</v>
      </c>
      <c r="D25" s="90">
        <f t="shared" si="0"/>
        <v>6.329113924050633</v>
      </c>
      <c r="E25" s="24">
        <f t="shared" si="1"/>
        <v>6.747784027725295</v>
      </c>
      <c r="F25" s="30">
        <f t="shared" si="2"/>
        <v>3.1640042625465425</v>
      </c>
      <c r="G25" s="148">
        <f t="shared" si="3"/>
        <v>4.84209914682213</v>
      </c>
      <c r="H25" s="87"/>
      <c r="I25" s="78"/>
      <c r="J25" s="25"/>
    </row>
    <row r="26" spans="1:10" ht="15.75">
      <c r="A26" s="47" t="s">
        <v>218</v>
      </c>
      <c r="C26" s="186">
        <v>100000</v>
      </c>
      <c r="D26" s="90">
        <f t="shared" si="0"/>
        <v>25.31645569620253</v>
      </c>
      <c r="E26" s="24">
        <f t="shared" si="1"/>
        <v>26.99113611090118</v>
      </c>
      <c r="F26" s="30">
        <f t="shared" si="2"/>
        <v>12.65601705018617</v>
      </c>
      <c r="G26" s="148">
        <f t="shared" si="3"/>
        <v>19.36839658728852</v>
      </c>
      <c r="H26" s="87"/>
      <c r="I26" s="78"/>
      <c r="J26" s="25"/>
    </row>
    <row r="27" spans="1:10" ht="15.75">
      <c r="A27" s="47" t="s">
        <v>524</v>
      </c>
      <c r="C27" s="186">
        <v>75000</v>
      </c>
      <c r="D27" s="90">
        <f t="shared" si="0"/>
        <v>18.9873417721519</v>
      </c>
      <c r="E27" s="24">
        <f t="shared" si="1"/>
        <v>20.243352083175886</v>
      </c>
      <c r="F27" s="30">
        <f t="shared" si="2"/>
        <v>9.492012787639627</v>
      </c>
      <c r="G27" s="148">
        <f t="shared" si="3"/>
        <v>14.52629744046639</v>
      </c>
      <c r="H27" s="87"/>
      <c r="I27" s="78"/>
      <c r="J27" s="25"/>
    </row>
    <row r="28" spans="1:10" ht="15.75">
      <c r="A28" s="47" t="s">
        <v>525</v>
      </c>
      <c r="C28" s="186">
        <v>380000</v>
      </c>
      <c r="D28" s="90">
        <f t="shared" si="0"/>
        <v>96.20253164556962</v>
      </c>
      <c r="E28" s="24">
        <f t="shared" si="1"/>
        <v>102.56631722142448</v>
      </c>
      <c r="F28" s="30">
        <f t="shared" si="2"/>
        <v>48.092864790707445</v>
      </c>
      <c r="G28" s="148">
        <f t="shared" si="3"/>
        <v>73.59990703169638</v>
      </c>
      <c r="H28" s="87"/>
      <c r="I28" s="78"/>
      <c r="J28" s="25"/>
    </row>
    <row r="29" spans="1:10" ht="15.75">
      <c r="A29" s="47" t="s">
        <v>526</v>
      </c>
      <c r="C29" s="186">
        <v>30000</v>
      </c>
      <c r="D29" s="90">
        <f t="shared" si="0"/>
        <v>7.594936708860759</v>
      </c>
      <c r="E29" s="24">
        <f t="shared" si="1"/>
        <v>8.097340833270353</v>
      </c>
      <c r="F29" s="30">
        <f t="shared" si="2"/>
        <v>3.796805115055851</v>
      </c>
      <c r="G29" s="148">
        <f t="shared" si="3"/>
        <v>5.8105189761865566</v>
      </c>
      <c r="H29" s="87"/>
      <c r="I29" s="78"/>
      <c r="J29" s="25"/>
    </row>
    <row r="30" spans="1:10" ht="15.75">
      <c r="A30" s="47" t="s">
        <v>527</v>
      </c>
      <c r="C30" s="186">
        <v>450000</v>
      </c>
      <c r="D30" s="90">
        <f t="shared" si="0"/>
        <v>113.92405063291139</v>
      </c>
      <c r="E30" s="24">
        <f t="shared" si="1"/>
        <v>121.46011249905531</v>
      </c>
      <c r="F30" s="30">
        <f t="shared" si="2"/>
        <v>56.95207672583776</v>
      </c>
      <c r="G30" s="148">
        <f t="shared" si="3"/>
        <v>87.15778464279835</v>
      </c>
      <c r="H30" s="87"/>
      <c r="I30" s="78"/>
      <c r="J30" s="25"/>
    </row>
    <row r="31" spans="1:10" ht="15.75">
      <c r="A31" s="47" t="s">
        <v>96</v>
      </c>
      <c r="C31" s="186">
        <v>500000</v>
      </c>
      <c r="D31" s="90">
        <f t="shared" si="0"/>
        <v>126.58227848101266</v>
      </c>
      <c r="E31" s="24">
        <f t="shared" si="1"/>
        <v>134.9556805545059</v>
      </c>
      <c r="F31" s="30">
        <f t="shared" si="2"/>
        <v>63.28008525093085</v>
      </c>
      <c r="G31" s="148">
        <f t="shared" si="3"/>
        <v>96.8419829364426</v>
      </c>
      <c r="H31" s="87"/>
      <c r="I31" s="78"/>
      <c r="J31" s="25"/>
    </row>
    <row r="32" spans="1:10" ht="15.75">
      <c r="A32" s="47" t="s">
        <v>528</v>
      </c>
      <c r="C32" s="186">
        <v>100000</v>
      </c>
      <c r="D32" s="90">
        <f t="shared" si="0"/>
        <v>25.31645569620253</v>
      </c>
      <c r="E32" s="24">
        <f t="shared" si="1"/>
        <v>26.99113611090118</v>
      </c>
      <c r="F32" s="30">
        <f t="shared" si="2"/>
        <v>12.65601705018617</v>
      </c>
      <c r="G32" s="148">
        <f t="shared" si="3"/>
        <v>19.36839658728852</v>
      </c>
      <c r="H32" s="87"/>
      <c r="I32" s="78"/>
      <c r="J32" s="25"/>
    </row>
    <row r="33" spans="1:10" ht="15.75">
      <c r="A33" s="47" t="s">
        <v>529</v>
      </c>
      <c r="C33" s="186">
        <v>150000</v>
      </c>
      <c r="D33" s="90">
        <f t="shared" si="0"/>
        <v>37.9746835443038</v>
      </c>
      <c r="E33" s="24">
        <f t="shared" si="1"/>
        <v>40.48670416635177</v>
      </c>
      <c r="F33" s="30">
        <f t="shared" si="2"/>
        <v>18.984025575279254</v>
      </c>
      <c r="G33" s="148">
        <f t="shared" si="3"/>
        <v>29.05259488093278</v>
      </c>
      <c r="H33" s="87"/>
      <c r="I33" s="78"/>
      <c r="J33" s="25"/>
    </row>
    <row r="34" spans="1:10" ht="15.75">
      <c r="A34" s="92" t="s">
        <v>296</v>
      </c>
      <c r="B34" s="32"/>
      <c r="C34" s="191">
        <v>250000</v>
      </c>
      <c r="D34" s="212">
        <f t="shared" si="0"/>
        <v>63.29113924050633</v>
      </c>
      <c r="E34" s="214">
        <f t="shared" si="1"/>
        <v>67.47784027725295</v>
      </c>
      <c r="F34" s="215">
        <f t="shared" si="2"/>
        <v>31.640042625465426</v>
      </c>
      <c r="G34" s="217">
        <f t="shared" si="3"/>
        <v>48.4209914682213</v>
      </c>
      <c r="H34" s="87"/>
      <c r="I34" s="78"/>
      <c r="J34" s="25"/>
    </row>
    <row r="35" spans="1:10" ht="15.75">
      <c r="A35" s="33" t="s">
        <v>564</v>
      </c>
      <c r="C35" s="104">
        <f>F35*$F$1</f>
        <v>39506.9</v>
      </c>
      <c r="D35" s="212">
        <f t="shared" si="0"/>
        <v>10.001746835443038</v>
      </c>
      <c r="E35" s="214">
        <f t="shared" si="1"/>
        <v>10.663361152197618</v>
      </c>
      <c r="F35" s="172">
        <v>5</v>
      </c>
      <c r="G35" s="217">
        <f t="shared" si="3"/>
        <v>7.6518530713434885</v>
      </c>
      <c r="H35" s="87"/>
      <c r="I35" s="78"/>
      <c r="J35" s="25"/>
    </row>
    <row r="36" spans="1:10" ht="15.75">
      <c r="A36" s="33"/>
      <c r="C36" s="104"/>
      <c r="D36" s="212"/>
      <c r="E36" s="214"/>
      <c r="F36" s="172"/>
      <c r="G36" s="217"/>
      <c r="H36" s="87"/>
      <c r="I36" s="78"/>
      <c r="J36" s="25"/>
    </row>
    <row r="37" spans="1:10" ht="15.75">
      <c r="A37" s="33" t="s">
        <v>554</v>
      </c>
      <c r="B37" s="488" t="s">
        <v>560</v>
      </c>
      <c r="C37" s="104">
        <v>107143</v>
      </c>
      <c r="D37" s="212">
        <f>C37/D$1</f>
        <v>27.12481012658228</v>
      </c>
      <c r="E37" s="214">
        <f aca="true" t="shared" si="4" ref="E37:E48">C37/E$1</f>
        <v>28.91911296330285</v>
      </c>
      <c r="F37" s="215">
        <f aca="true" t="shared" si="5" ref="F37:F44">C37/$F$1</f>
        <v>13.560036348080969</v>
      </c>
      <c r="G37" s="217">
        <f aca="true" t="shared" si="6" ref="G37:G44">C37/$G$1</f>
        <v>20.75188115551854</v>
      </c>
      <c r="H37" s="87"/>
      <c r="I37" s="78"/>
      <c r="J37" s="25"/>
    </row>
    <row r="38" spans="1:10" ht="15.75">
      <c r="A38" s="33" t="s">
        <v>572</v>
      </c>
      <c r="B38" s="488" t="s">
        <v>560</v>
      </c>
      <c r="C38" s="104">
        <v>50000</v>
      </c>
      <c r="D38" s="212">
        <f>C38/D$1</f>
        <v>12.658227848101266</v>
      </c>
      <c r="E38" s="214">
        <f t="shared" si="4"/>
        <v>13.49556805545059</v>
      </c>
      <c r="F38" s="215">
        <f t="shared" si="5"/>
        <v>6.328008525093085</v>
      </c>
      <c r="G38" s="217">
        <f t="shared" si="6"/>
        <v>9.68419829364426</v>
      </c>
      <c r="H38" s="87"/>
      <c r="I38" s="78"/>
      <c r="J38" s="25"/>
    </row>
    <row r="39" spans="1:10" ht="15.75">
      <c r="A39" s="33" t="s">
        <v>574</v>
      </c>
      <c r="B39" s="488" t="s">
        <v>560</v>
      </c>
      <c r="C39" s="104">
        <v>62500</v>
      </c>
      <c r="D39" s="212">
        <f>C39/D$1</f>
        <v>15.822784810126583</v>
      </c>
      <c r="E39" s="214">
        <f t="shared" si="4"/>
        <v>16.869460069313238</v>
      </c>
      <c r="F39" s="215">
        <f t="shared" si="5"/>
        <v>7.910010656366357</v>
      </c>
      <c r="G39" s="217">
        <f t="shared" si="6"/>
        <v>12.105247867055326</v>
      </c>
      <c r="H39" s="87"/>
      <c r="I39" s="78"/>
      <c r="J39" s="25"/>
    </row>
    <row r="40" spans="1:10" ht="15.75">
      <c r="A40" s="33" t="s">
        <v>558</v>
      </c>
      <c r="B40" s="488" t="s">
        <v>555</v>
      </c>
      <c r="C40" s="104">
        <v>50000</v>
      </c>
      <c r="D40" s="212">
        <f aca="true" t="shared" si="7" ref="D40:D48">C40/D$1</f>
        <v>12.658227848101266</v>
      </c>
      <c r="E40" s="214">
        <f t="shared" si="4"/>
        <v>13.49556805545059</v>
      </c>
      <c r="F40" s="215">
        <f t="shared" si="5"/>
        <v>6.328008525093085</v>
      </c>
      <c r="G40" s="217">
        <f t="shared" si="6"/>
        <v>9.68419829364426</v>
      </c>
      <c r="H40" s="87"/>
      <c r="I40" s="78"/>
      <c r="J40" s="25"/>
    </row>
    <row r="41" spans="1:10" ht="15.75">
      <c r="A41" s="33" t="s">
        <v>308</v>
      </c>
      <c r="B41" s="488" t="s">
        <v>555</v>
      </c>
      <c r="C41" s="104">
        <v>260000</v>
      </c>
      <c r="D41" s="212">
        <f t="shared" si="7"/>
        <v>65.82278481012658</v>
      </c>
      <c r="E41" s="214">
        <f t="shared" si="4"/>
        <v>70.17695388834306</v>
      </c>
      <c r="F41" s="215">
        <f t="shared" si="5"/>
        <v>32.905644330484044</v>
      </c>
      <c r="G41" s="217">
        <f t="shared" si="6"/>
        <v>50.35783112695015</v>
      </c>
      <c r="H41" s="87"/>
      <c r="I41" s="78"/>
      <c r="J41" s="25"/>
    </row>
    <row r="42" spans="1:10" ht="15.75">
      <c r="A42" s="33" t="s">
        <v>556</v>
      </c>
      <c r="B42" s="488" t="s">
        <v>555</v>
      </c>
      <c r="C42" s="104">
        <v>20000</v>
      </c>
      <c r="D42" s="212">
        <f t="shared" si="7"/>
        <v>5.063291139240507</v>
      </c>
      <c r="E42" s="214">
        <f t="shared" si="4"/>
        <v>5.398227222180236</v>
      </c>
      <c r="F42" s="215">
        <f t="shared" si="5"/>
        <v>2.531203410037234</v>
      </c>
      <c r="G42" s="217">
        <f t="shared" si="6"/>
        <v>3.873679317457704</v>
      </c>
      <c r="H42" s="87"/>
      <c r="I42" s="78"/>
      <c r="J42" s="25"/>
    </row>
    <row r="43" spans="1:10" ht="15.75">
      <c r="A43" s="33" t="s">
        <v>559</v>
      </c>
      <c r="B43" s="488" t="s">
        <v>555</v>
      </c>
      <c r="C43" s="104">
        <v>40000</v>
      </c>
      <c r="D43" s="212">
        <f t="shared" si="7"/>
        <v>10.126582278481013</v>
      </c>
      <c r="E43" s="214">
        <f t="shared" si="4"/>
        <v>10.796454444360473</v>
      </c>
      <c r="F43" s="215">
        <f t="shared" si="5"/>
        <v>5.062406820074468</v>
      </c>
      <c r="G43" s="217">
        <f t="shared" si="6"/>
        <v>7.747358634915408</v>
      </c>
      <c r="H43" s="87"/>
      <c r="I43" s="78"/>
      <c r="J43" s="25"/>
    </row>
    <row r="44" spans="1:10" ht="15.75">
      <c r="A44" s="33" t="s">
        <v>557</v>
      </c>
      <c r="B44" s="488" t="s">
        <v>555</v>
      </c>
      <c r="C44" s="104">
        <v>16500</v>
      </c>
      <c r="D44" s="212">
        <f t="shared" si="7"/>
        <v>4.177215189873418</v>
      </c>
      <c r="E44" s="214">
        <f t="shared" si="4"/>
        <v>4.453537458298695</v>
      </c>
      <c r="F44" s="215">
        <f t="shared" si="5"/>
        <v>2.088242813280718</v>
      </c>
      <c r="G44" s="217">
        <f t="shared" si="6"/>
        <v>3.195785436902606</v>
      </c>
      <c r="H44" s="87"/>
      <c r="I44" s="78"/>
      <c r="J44" s="25"/>
    </row>
    <row r="45" spans="1:10" ht="15.75">
      <c r="A45" s="131" t="s">
        <v>561</v>
      </c>
      <c r="B45" s="488" t="s">
        <v>555</v>
      </c>
      <c r="C45" s="104">
        <f>F45*$E$1</f>
        <v>37049.2</v>
      </c>
      <c r="D45" s="212">
        <f>C45/D$1</f>
        <v>9.379544303797468</v>
      </c>
      <c r="E45" s="214">
        <f t="shared" si="4"/>
        <v>9.999999999999998</v>
      </c>
      <c r="F45" s="172">
        <v>10</v>
      </c>
      <c r="G45" s="217">
        <f>C45/$F$1</f>
        <v>4.6889530689575745</v>
      </c>
      <c r="H45" s="87"/>
      <c r="I45" s="78"/>
      <c r="J45" s="25"/>
    </row>
    <row r="46" spans="1:10" ht="15.75">
      <c r="A46" s="131" t="s">
        <v>562</v>
      </c>
      <c r="B46" s="488" t="s">
        <v>555</v>
      </c>
      <c r="C46" s="415">
        <v>50000</v>
      </c>
      <c r="D46" s="271">
        <f>C46/D$1</f>
        <v>12.658227848101266</v>
      </c>
      <c r="E46" s="280">
        <f t="shared" si="4"/>
        <v>13.49556805545059</v>
      </c>
      <c r="F46" s="295">
        <f>C46/F$1</f>
        <v>6.328008525093085</v>
      </c>
      <c r="G46" s="296">
        <f>C46/G$1</f>
        <v>9.68419829364426</v>
      </c>
      <c r="H46" s="87"/>
      <c r="I46" s="78"/>
      <c r="J46" s="25"/>
    </row>
    <row r="47" spans="1:10" ht="15.75">
      <c r="A47" s="489" t="s">
        <v>563</v>
      </c>
      <c r="B47" s="488" t="s">
        <v>555</v>
      </c>
      <c r="C47" s="490">
        <v>10000</v>
      </c>
      <c r="D47" s="271">
        <f>C47/D$1</f>
        <v>2.5316455696202533</v>
      </c>
      <c r="E47" s="280">
        <f t="shared" si="4"/>
        <v>2.699113611090118</v>
      </c>
      <c r="F47" s="295">
        <f>C47/F$1</f>
        <v>1.265601705018617</v>
      </c>
      <c r="G47" s="296">
        <f>C47/G$1</f>
        <v>1.936839658728852</v>
      </c>
      <c r="H47" s="87"/>
      <c r="I47" s="78"/>
      <c r="J47" s="25"/>
    </row>
    <row r="48" spans="2:10" ht="15.75">
      <c r="B48" s="488"/>
      <c r="D48" s="212">
        <f t="shared" si="7"/>
        <v>0</v>
      </c>
      <c r="E48" s="214">
        <f t="shared" si="4"/>
        <v>0</v>
      </c>
      <c r="F48" s="215">
        <f>C48/$F$1</f>
        <v>0</v>
      </c>
      <c r="G48" s="217">
        <f>C48/$G$1</f>
        <v>0</v>
      </c>
      <c r="H48" s="87"/>
      <c r="I48" s="78"/>
      <c r="J48" s="25"/>
    </row>
    <row r="49" spans="8:10" ht="16.5" thickBot="1">
      <c r="H49" s="87"/>
      <c r="I49" s="78"/>
      <c r="J49" s="25"/>
    </row>
    <row r="50" spans="1:10" ht="16.5" thickBot="1">
      <c r="A50" s="464" t="s">
        <v>455</v>
      </c>
      <c r="B50" s="343"/>
      <c r="C50" s="466">
        <f>SUM(C20:C35)</f>
        <v>2567506.9</v>
      </c>
      <c r="D50" s="393">
        <f>C50/D$1</f>
        <v>650.001746835443</v>
      </c>
      <c r="E50" s="394">
        <f>C50/E$1</f>
        <v>692.9992820357794</v>
      </c>
      <c r="F50" s="395">
        <f>C50/$F$1</f>
        <v>324.94411102870635</v>
      </c>
      <c r="G50" s="396">
        <f>C50/$G$1</f>
        <v>497.28491879799725</v>
      </c>
      <c r="H50" s="87"/>
      <c r="I50" s="78"/>
      <c r="J50" s="25"/>
    </row>
    <row r="51" spans="1:10" s="10" customFormat="1" ht="15.75">
      <c r="A51" s="33"/>
      <c r="B51" s="467"/>
      <c r="C51" s="134"/>
      <c r="D51" s="88"/>
      <c r="E51" s="88"/>
      <c r="F51" s="88"/>
      <c r="G51" s="88"/>
      <c r="H51" s="389"/>
      <c r="I51" s="78"/>
      <c r="J51" s="78"/>
    </row>
    <row r="52" spans="1:10" ht="15.75">
      <c r="A52" s="390" t="s">
        <v>511</v>
      </c>
      <c r="B52" s="392"/>
      <c r="C52" s="105">
        <f>SUM(C12+C17+C50)</f>
        <v>5217506.9</v>
      </c>
      <c r="D52" s="90">
        <f>C52/D$1</f>
        <v>1320.8878227848102</v>
      </c>
      <c r="E52" s="24">
        <f>C52/E$1</f>
        <v>1408.2643889746607</v>
      </c>
      <c r="F52" s="30">
        <f>C52/$F$1</f>
        <v>660.3285628586399</v>
      </c>
      <c r="G52" s="148">
        <f>C52/$G$1</f>
        <v>1010.5474283611431</v>
      </c>
      <c r="H52" s="87"/>
      <c r="I52" s="78"/>
      <c r="J52" s="25"/>
    </row>
    <row r="53" spans="1:10" ht="15.75">
      <c r="A53" s="28"/>
      <c r="B53" s="392"/>
      <c r="C53" s="134"/>
      <c r="D53" s="88"/>
      <c r="E53" s="88"/>
      <c r="F53" s="88"/>
      <c r="G53" s="88"/>
      <c r="H53" s="87"/>
      <c r="I53" s="78"/>
      <c r="J53" s="25"/>
    </row>
    <row r="54" spans="1:10" ht="15.75">
      <c r="A54" s="390" t="s">
        <v>531</v>
      </c>
      <c r="B54" s="392"/>
      <c r="C54" s="105">
        <f>H7-C52</f>
        <v>-2398136.4884000006</v>
      </c>
      <c r="D54" s="90">
        <f>C54/D$1</f>
        <v>-607.1231616202533</v>
      </c>
      <c r="E54" s="24">
        <f>C54/E$1</f>
        <v>-647.2842837092301</v>
      </c>
      <c r="F54" s="30">
        <f>C54/$F$1</f>
        <v>-303.50856285863995</v>
      </c>
      <c r="G54" s="148">
        <f>C54/$G$1</f>
        <v>-464.4805857777865</v>
      </c>
      <c r="H54" s="87"/>
      <c r="I54" s="78"/>
      <c r="J54" s="25"/>
    </row>
    <row r="55" spans="1:10" ht="15.75">
      <c r="A55" s="28"/>
      <c r="B55" s="392"/>
      <c r="C55" s="105"/>
      <c r="D55" s="88"/>
      <c r="E55" s="88"/>
      <c r="F55" s="88"/>
      <c r="G55" s="88"/>
      <c r="H55" s="87"/>
      <c r="I55" s="78"/>
      <c r="J55" s="25"/>
    </row>
    <row r="56" spans="1:10" ht="15.75">
      <c r="A56" s="33"/>
      <c r="B56" s="33"/>
      <c r="C56" s="104"/>
      <c r="D56" s="88"/>
      <c r="E56" s="88"/>
      <c r="F56" s="88"/>
      <c r="G56" s="88"/>
      <c r="H56" s="25"/>
      <c r="I56" s="78"/>
      <c r="J56" s="25"/>
    </row>
    <row r="57" spans="8:10" ht="15.75">
      <c r="H57" s="72"/>
      <c r="I57" s="78"/>
      <c r="J57" s="95"/>
    </row>
    <row r="58" ht="15.75">
      <c r="A58" t="s">
        <v>284</v>
      </c>
    </row>
    <row r="59" ht="15.75">
      <c r="A59" t="s">
        <v>301</v>
      </c>
    </row>
    <row r="60" ht="15.75">
      <c r="A60" t="s">
        <v>302</v>
      </c>
    </row>
    <row r="61" ht="15.75">
      <c r="A61" t="s">
        <v>251</v>
      </c>
    </row>
    <row r="62" ht="15.75">
      <c r="A62" t="s">
        <v>211</v>
      </c>
    </row>
    <row r="63" ht="15.75">
      <c r="A63" t="s">
        <v>212</v>
      </c>
    </row>
    <row r="64" ht="15.75">
      <c r="A64" t="s">
        <v>213</v>
      </c>
    </row>
    <row r="66" ht="15.75">
      <c r="A66" s="4" t="s">
        <v>534</v>
      </c>
    </row>
    <row r="67" ht="15.75">
      <c r="A67" s="4" t="s">
        <v>535</v>
      </c>
    </row>
    <row r="68" ht="15.75">
      <c r="A68" t="s">
        <v>532</v>
      </c>
    </row>
    <row r="69" ht="15.75">
      <c r="A69" t="s">
        <v>533</v>
      </c>
    </row>
    <row r="70" ht="15.75">
      <c r="A70" t="s">
        <v>237</v>
      </c>
    </row>
    <row r="71" ht="15.75">
      <c r="A71" t="s">
        <v>212</v>
      </c>
    </row>
    <row r="72" ht="15.75">
      <c r="A72" t="s">
        <v>213</v>
      </c>
    </row>
  </sheetData>
  <sheetProtection/>
  <printOptions horizontalCentered="1"/>
  <pageMargins left="0.1968503937007874" right="0.1968503937007874" top="0.984251968503937" bottom="0.984251968503937" header="0" footer="0"/>
  <pageSetup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7" sqref="A7:H7"/>
    </sheetView>
  </sheetViews>
  <sheetFormatPr defaultColWidth="9.00390625" defaultRowHeight="15.75"/>
  <cols>
    <col min="1" max="1" width="28.00390625" style="0" customWidth="1"/>
    <col min="2" max="2" width="13.75390625" style="0" customWidth="1"/>
    <col min="3" max="3" width="12.625" style="0" customWidth="1"/>
    <col min="6" max="6" width="13.00390625" style="0" customWidth="1"/>
    <col min="8" max="8" width="9.00390625" style="156" customWidth="1"/>
    <col min="9" max="16384" width="9.00390625" style="18" customWidth="1"/>
  </cols>
  <sheetData>
    <row r="1" spans="4:7" ht="16.5" thickBot="1">
      <c r="D1" s="123">
        <f>Totals!$E$2</f>
        <v>3950</v>
      </c>
      <c r="E1" s="124">
        <f>Totals!$F$2</f>
        <v>3704.92</v>
      </c>
      <c r="F1" s="125">
        <f>Totals!$G$2</f>
        <v>7901.38</v>
      </c>
      <c r="G1" s="126">
        <f>Totals!$H$2</f>
        <v>5163.05</v>
      </c>
    </row>
    <row r="2" spans="1:10" ht="21.75" thickBot="1">
      <c r="A2" s="35" t="s">
        <v>33</v>
      </c>
      <c r="B2" s="39" t="s">
        <v>46</v>
      </c>
      <c r="C2" s="25"/>
      <c r="D2" s="98" t="s">
        <v>299</v>
      </c>
      <c r="E2" s="99" t="s">
        <v>300</v>
      </c>
      <c r="F2" s="44" t="s">
        <v>305</v>
      </c>
      <c r="G2" s="132" t="s">
        <v>306</v>
      </c>
      <c r="H2" s="131" t="s">
        <v>0</v>
      </c>
      <c r="I2" s="8"/>
      <c r="J2" s="9"/>
    </row>
    <row r="3" spans="1:9" ht="15.75">
      <c r="A3" s="33" t="s">
        <v>34</v>
      </c>
      <c r="B3" s="31" t="s">
        <v>49</v>
      </c>
      <c r="C3" s="31"/>
      <c r="D3" s="340">
        <f>F3*F$1/D$1</f>
        <v>378.04602688607594</v>
      </c>
      <c r="E3" s="341">
        <f>F3*F$1/E$1</f>
        <v>403.0537248307656</v>
      </c>
      <c r="F3" s="315">
        <v>188.99</v>
      </c>
      <c r="G3" s="316">
        <f>F3*F$1/G$1</f>
        <v>289.22474239064115</v>
      </c>
      <c r="H3" s="145">
        <f>F$1*F3</f>
        <v>1493281.8062</v>
      </c>
      <c r="I3" s="14"/>
    </row>
    <row r="4" spans="1:10" ht="15.75">
      <c r="A4" s="33"/>
      <c r="B4" s="31" t="s">
        <v>497</v>
      </c>
      <c r="C4" s="31"/>
      <c r="D4" s="340">
        <f>F4*F$1/D$1</f>
        <v>394.54890916455696</v>
      </c>
      <c r="E4" s="341">
        <f>F4*F$1/E$1</f>
        <v>420.6482707318916</v>
      </c>
      <c r="F4" s="315">
        <v>197.24</v>
      </c>
      <c r="G4" s="316">
        <f>F4*F$1/G$1</f>
        <v>301.85029995835794</v>
      </c>
      <c r="H4" s="145">
        <f>F$1*F4</f>
        <v>1558468.1912</v>
      </c>
      <c r="I4" s="14"/>
      <c r="J4" s="159"/>
    </row>
    <row r="5" spans="1:10" ht="15.75">
      <c r="A5" s="33"/>
      <c r="B5" s="31"/>
      <c r="C5" s="31"/>
      <c r="D5" s="340">
        <f>F5*F$1/D$1</f>
        <v>0</v>
      </c>
      <c r="E5" s="341">
        <f>F5*F$1/E$1</f>
        <v>0</v>
      </c>
      <c r="F5" s="315"/>
      <c r="G5" s="316">
        <f>F5*F$1/G$1</f>
        <v>0</v>
      </c>
      <c r="H5" s="145"/>
      <c r="I5" s="14"/>
      <c r="J5" s="159"/>
    </row>
    <row r="6" spans="1:10" ht="16.5" thickBot="1">
      <c r="A6" s="92"/>
      <c r="B6" s="93"/>
      <c r="C6" s="93"/>
      <c r="D6" s="260">
        <f>F6*F$1/D$1</f>
        <v>0</v>
      </c>
      <c r="E6" s="261">
        <f>F6*F$1/E$1</f>
        <v>0</v>
      </c>
      <c r="F6" s="262"/>
      <c r="G6" s="263">
        <f>F6*F$1/G$1</f>
        <v>0</v>
      </c>
      <c r="H6" s="517"/>
      <c r="I6" s="14"/>
      <c r="J6" s="159"/>
    </row>
    <row r="7" spans="1:10" ht="19.5" thickBot="1">
      <c r="A7" s="453" t="s">
        <v>502</v>
      </c>
      <c r="B7" s="522"/>
      <c r="C7" s="522"/>
      <c r="D7" s="317">
        <f>F7*F$1/D$1</f>
        <v>772.594936050633</v>
      </c>
      <c r="E7" s="345">
        <f>F7*F$1/E$1</f>
        <v>823.7019955626573</v>
      </c>
      <c r="F7" s="275">
        <f>SUM(F3:F6)</f>
        <v>386.23</v>
      </c>
      <c r="G7" s="437">
        <f>F7*F$1/G$1</f>
        <v>591.0750423489992</v>
      </c>
      <c r="H7" s="306">
        <f>F$1*F7</f>
        <v>3051749.9974</v>
      </c>
      <c r="I7" s="14"/>
      <c r="J7" s="159"/>
    </row>
    <row r="8" spans="1:8" ht="15.75">
      <c r="A8" s="73"/>
      <c r="B8" s="73"/>
      <c r="C8" s="428"/>
      <c r="D8" s="269"/>
      <c r="E8" s="269"/>
      <c r="F8" s="269"/>
      <c r="G8" s="269"/>
      <c r="H8" s="158"/>
    </row>
    <row r="9" spans="1:9" ht="15.75">
      <c r="A9" s="33" t="s">
        <v>35</v>
      </c>
      <c r="B9" s="63">
        <v>39150</v>
      </c>
      <c r="C9" s="104">
        <v>105000</v>
      </c>
      <c r="D9" s="90">
        <f aca="true" t="shared" si="0" ref="D9:D26">C9/D$1</f>
        <v>26.582278481012658</v>
      </c>
      <c r="E9" s="24">
        <f aca="true" t="shared" si="1" ref="E9:E26">C9/E$1</f>
        <v>28.340692916446237</v>
      </c>
      <c r="F9" s="30">
        <f aca="true" t="shared" si="2" ref="F9:F26">C9/$F$1</f>
        <v>13.28881790269548</v>
      </c>
      <c r="G9" s="148">
        <f aca="true" t="shared" si="3" ref="G9:G26">C9/G$1</f>
        <v>20.336816416652947</v>
      </c>
      <c r="I9" s="9"/>
    </row>
    <row r="10" spans="1:9" ht="15.75">
      <c r="A10" s="33" t="s">
        <v>36</v>
      </c>
      <c r="B10" s="63">
        <v>39150</v>
      </c>
      <c r="C10" s="104">
        <v>28000</v>
      </c>
      <c r="D10" s="90">
        <f t="shared" si="0"/>
        <v>7.0886075949367084</v>
      </c>
      <c r="E10" s="24">
        <f t="shared" si="1"/>
        <v>7.55751811105233</v>
      </c>
      <c r="F10" s="30">
        <f t="shared" si="2"/>
        <v>3.5436847740521276</v>
      </c>
      <c r="G10" s="148">
        <f t="shared" si="3"/>
        <v>5.423151044440786</v>
      </c>
      <c r="I10" s="9"/>
    </row>
    <row r="11" spans="1:9" ht="15.75">
      <c r="A11" s="33" t="s">
        <v>37</v>
      </c>
      <c r="B11" s="63">
        <v>39150</v>
      </c>
      <c r="C11" s="104">
        <v>15000</v>
      </c>
      <c r="D11" s="90">
        <f t="shared" si="0"/>
        <v>3.7974683544303796</v>
      </c>
      <c r="E11" s="24">
        <f t="shared" si="1"/>
        <v>4.048670416635177</v>
      </c>
      <c r="F11" s="30">
        <f t="shared" si="2"/>
        <v>1.8984025575279255</v>
      </c>
      <c r="G11" s="148">
        <f t="shared" si="3"/>
        <v>2.9052594880932783</v>
      </c>
      <c r="I11" s="9"/>
    </row>
    <row r="12" spans="1:9" ht="15.75">
      <c r="A12" s="33" t="s">
        <v>27</v>
      </c>
      <c r="B12" s="63">
        <v>39150</v>
      </c>
      <c r="C12" s="104">
        <v>280000</v>
      </c>
      <c r="D12" s="90">
        <f t="shared" si="0"/>
        <v>70.88607594936708</v>
      </c>
      <c r="E12" s="24">
        <f t="shared" si="1"/>
        <v>75.5751811105233</v>
      </c>
      <c r="F12" s="30">
        <f t="shared" si="2"/>
        <v>35.43684774052127</v>
      </c>
      <c r="G12" s="148">
        <f t="shared" si="3"/>
        <v>54.23151044440786</v>
      </c>
      <c r="I12" s="9"/>
    </row>
    <row r="13" spans="1:9" ht="15.75">
      <c r="A13" s="33" t="s">
        <v>38</v>
      </c>
      <c r="B13" s="63">
        <v>39150</v>
      </c>
      <c r="C13" s="104">
        <v>105000</v>
      </c>
      <c r="D13" s="90">
        <f t="shared" si="0"/>
        <v>26.582278481012658</v>
      </c>
      <c r="E13" s="24">
        <f t="shared" si="1"/>
        <v>28.340692916446237</v>
      </c>
      <c r="F13" s="30">
        <f t="shared" si="2"/>
        <v>13.28881790269548</v>
      </c>
      <c r="G13" s="148">
        <f t="shared" si="3"/>
        <v>20.336816416652947</v>
      </c>
      <c r="I13" s="9"/>
    </row>
    <row r="14" spans="1:9" ht="15.75">
      <c r="A14" s="33" t="s">
        <v>39</v>
      </c>
      <c r="B14" s="63">
        <v>39150</v>
      </c>
      <c r="C14" s="104">
        <v>12000</v>
      </c>
      <c r="D14" s="90">
        <f t="shared" si="0"/>
        <v>3.037974683544304</v>
      </c>
      <c r="E14" s="24">
        <f t="shared" si="1"/>
        <v>3.2389363333081413</v>
      </c>
      <c r="F14" s="30">
        <f t="shared" si="2"/>
        <v>1.5187220460223403</v>
      </c>
      <c r="G14" s="148">
        <f t="shared" si="3"/>
        <v>2.3242075904746224</v>
      </c>
      <c r="I14" s="9"/>
    </row>
    <row r="15" spans="1:9" ht="15.75">
      <c r="A15" s="33" t="s">
        <v>40</v>
      </c>
      <c r="B15" s="63">
        <v>39150</v>
      </c>
      <c r="C15" s="104">
        <v>7000</v>
      </c>
      <c r="D15" s="90">
        <f t="shared" si="0"/>
        <v>1.7721518987341771</v>
      </c>
      <c r="E15" s="24">
        <f t="shared" si="1"/>
        <v>1.8893795277630825</v>
      </c>
      <c r="F15" s="30">
        <f t="shared" si="2"/>
        <v>0.8859211935130319</v>
      </c>
      <c r="G15" s="148">
        <f t="shared" si="3"/>
        <v>1.3557877611101965</v>
      </c>
      <c r="I15" s="9"/>
    </row>
    <row r="16" spans="1:9" ht="15.75">
      <c r="A16" s="33" t="s">
        <v>41</v>
      </c>
      <c r="B16" s="63">
        <v>39150</v>
      </c>
      <c r="C16" s="104">
        <v>25800</v>
      </c>
      <c r="D16" s="90">
        <f t="shared" si="0"/>
        <v>6.531645569620253</v>
      </c>
      <c r="E16" s="24">
        <f t="shared" si="1"/>
        <v>6.963713116612504</v>
      </c>
      <c r="F16" s="30">
        <f t="shared" si="2"/>
        <v>3.2652523989480318</v>
      </c>
      <c r="G16" s="148">
        <f t="shared" si="3"/>
        <v>4.997046319520439</v>
      </c>
      <c r="I16" s="9"/>
    </row>
    <row r="17" spans="1:9" ht="15.75">
      <c r="A17" s="33" t="s">
        <v>44</v>
      </c>
      <c r="B17" s="63">
        <v>39150</v>
      </c>
      <c r="C17" s="104">
        <v>70000</v>
      </c>
      <c r="D17" s="90">
        <f t="shared" si="0"/>
        <v>17.72151898734177</v>
      </c>
      <c r="E17" s="24">
        <f t="shared" si="1"/>
        <v>18.893795277630826</v>
      </c>
      <c r="F17" s="30">
        <f t="shared" si="2"/>
        <v>8.859211935130318</v>
      </c>
      <c r="G17" s="148">
        <f t="shared" si="3"/>
        <v>13.557877611101965</v>
      </c>
      <c r="I17" s="9"/>
    </row>
    <row r="18" spans="1:9" ht="15.75">
      <c r="A18" s="33" t="s">
        <v>45</v>
      </c>
      <c r="B18" s="63">
        <v>39150</v>
      </c>
      <c r="C18" s="104">
        <v>100000</v>
      </c>
      <c r="D18" s="90">
        <f t="shared" si="0"/>
        <v>25.31645569620253</v>
      </c>
      <c r="E18" s="24">
        <f t="shared" si="1"/>
        <v>26.99113611090118</v>
      </c>
      <c r="F18" s="30">
        <f t="shared" si="2"/>
        <v>12.65601705018617</v>
      </c>
      <c r="G18" s="148">
        <f t="shared" si="3"/>
        <v>19.36839658728852</v>
      </c>
      <c r="I18" s="9"/>
    </row>
    <row r="19" spans="1:9" ht="15.75">
      <c r="A19" s="33" t="s">
        <v>47</v>
      </c>
      <c r="B19" s="63">
        <v>39151</v>
      </c>
      <c r="C19" s="104">
        <v>35000</v>
      </c>
      <c r="D19" s="90">
        <f t="shared" si="0"/>
        <v>8.860759493670885</v>
      </c>
      <c r="E19" s="24">
        <f t="shared" si="1"/>
        <v>9.446897638815413</v>
      </c>
      <c r="F19" s="30">
        <f t="shared" si="2"/>
        <v>4.429605967565159</v>
      </c>
      <c r="G19" s="148">
        <f t="shared" si="3"/>
        <v>6.7789388055509825</v>
      </c>
      <c r="I19" s="9"/>
    </row>
    <row r="20" spans="1:9" ht="15.75">
      <c r="A20" s="33" t="s">
        <v>77</v>
      </c>
      <c r="B20" s="63">
        <v>39179</v>
      </c>
      <c r="C20" s="104">
        <v>70000</v>
      </c>
      <c r="D20" s="90">
        <f t="shared" si="0"/>
        <v>17.72151898734177</v>
      </c>
      <c r="E20" s="24">
        <f t="shared" si="1"/>
        <v>18.893795277630826</v>
      </c>
      <c r="F20" s="30">
        <f t="shared" si="2"/>
        <v>8.859211935130318</v>
      </c>
      <c r="G20" s="148">
        <f t="shared" si="3"/>
        <v>13.557877611101965</v>
      </c>
      <c r="I20" s="9"/>
    </row>
    <row r="21" spans="1:9" ht="15.75">
      <c r="A21" s="33" t="s">
        <v>78</v>
      </c>
      <c r="B21" s="63"/>
      <c r="C21" s="104">
        <v>30000</v>
      </c>
      <c r="D21" s="90">
        <f t="shared" si="0"/>
        <v>7.594936708860759</v>
      </c>
      <c r="E21" s="24">
        <f t="shared" si="1"/>
        <v>8.097340833270353</v>
      </c>
      <c r="F21" s="30">
        <f t="shared" si="2"/>
        <v>3.796805115055851</v>
      </c>
      <c r="G21" s="148">
        <f t="shared" si="3"/>
        <v>5.8105189761865566</v>
      </c>
      <c r="I21" s="9"/>
    </row>
    <row r="22" spans="1:9" ht="15.75">
      <c r="A22" s="33" t="s">
        <v>79</v>
      </c>
      <c r="B22" s="63"/>
      <c r="C22" s="104">
        <v>28000</v>
      </c>
      <c r="D22" s="90">
        <f t="shared" si="0"/>
        <v>7.0886075949367084</v>
      </c>
      <c r="E22" s="24">
        <f t="shared" si="1"/>
        <v>7.55751811105233</v>
      </c>
      <c r="F22" s="30">
        <f t="shared" si="2"/>
        <v>3.5436847740521276</v>
      </c>
      <c r="G22" s="148">
        <f t="shared" si="3"/>
        <v>5.423151044440786</v>
      </c>
      <c r="I22" s="9"/>
    </row>
    <row r="23" spans="1:9" ht="15.75">
      <c r="A23" s="33" t="s">
        <v>80</v>
      </c>
      <c r="B23" s="63"/>
      <c r="C23" s="104">
        <v>15000</v>
      </c>
      <c r="D23" s="90">
        <f t="shared" si="0"/>
        <v>3.7974683544303796</v>
      </c>
      <c r="E23" s="24">
        <f t="shared" si="1"/>
        <v>4.048670416635177</v>
      </c>
      <c r="F23" s="30">
        <f t="shared" si="2"/>
        <v>1.8984025575279255</v>
      </c>
      <c r="G23" s="148">
        <f t="shared" si="3"/>
        <v>2.9052594880932783</v>
      </c>
      <c r="I23" s="9"/>
    </row>
    <row r="24" spans="1:9" ht="15.75">
      <c r="A24" s="33" t="s">
        <v>14</v>
      </c>
      <c r="B24" s="63">
        <v>39121</v>
      </c>
      <c r="C24" s="104">
        <v>60000</v>
      </c>
      <c r="D24" s="90">
        <f t="shared" si="0"/>
        <v>15.189873417721518</v>
      </c>
      <c r="E24" s="24">
        <f t="shared" si="1"/>
        <v>16.194681666540706</v>
      </c>
      <c r="F24" s="30">
        <f t="shared" si="2"/>
        <v>7.593610230111702</v>
      </c>
      <c r="G24" s="148">
        <f t="shared" si="3"/>
        <v>11.621037952373113</v>
      </c>
      <c r="I24" s="9"/>
    </row>
    <row r="25" spans="1:9" ht="16.5" thickBot="1">
      <c r="A25" s="33" t="s">
        <v>319</v>
      </c>
      <c r="B25" s="63"/>
      <c r="C25" s="116">
        <v>535000</v>
      </c>
      <c r="D25" s="212">
        <f t="shared" si="0"/>
        <v>135.44303797468353</v>
      </c>
      <c r="E25" s="214">
        <f t="shared" si="1"/>
        <v>144.40257819332132</v>
      </c>
      <c r="F25" s="215">
        <f t="shared" si="2"/>
        <v>67.709691218496</v>
      </c>
      <c r="G25" s="217">
        <f t="shared" si="3"/>
        <v>103.62092174199358</v>
      </c>
      <c r="I25" s="9"/>
    </row>
    <row r="26" spans="1:9" ht="16.5" thickBot="1">
      <c r="A26" s="69" t="s">
        <v>19</v>
      </c>
      <c r="B26" s="183"/>
      <c r="C26" s="308">
        <f>SUM(C9:C25)</f>
        <v>1520800</v>
      </c>
      <c r="D26" s="393">
        <f t="shared" si="0"/>
        <v>385.0126582278481</v>
      </c>
      <c r="E26" s="394">
        <f t="shared" si="1"/>
        <v>410.48119797458514</v>
      </c>
      <c r="F26" s="395">
        <f t="shared" si="2"/>
        <v>192.47270729923127</v>
      </c>
      <c r="G26" s="396">
        <f t="shared" si="3"/>
        <v>294.5545752994838</v>
      </c>
      <c r="H26" s="400"/>
      <c r="I26" s="9"/>
    </row>
    <row r="27" spans="1:9" ht="15.75">
      <c r="A27" s="25"/>
      <c r="B27" s="25"/>
      <c r="C27" s="111"/>
      <c r="D27" s="106"/>
      <c r="E27" s="106"/>
      <c r="F27" s="106"/>
      <c r="G27" s="106"/>
      <c r="I27" s="9"/>
    </row>
    <row r="28" spans="1:10" ht="18.75">
      <c r="A28" s="238" t="s">
        <v>362</v>
      </c>
      <c r="B28" s="249"/>
      <c r="C28" s="182"/>
      <c r="D28" s="243"/>
      <c r="E28" s="141"/>
      <c r="F28" s="140"/>
      <c r="G28" s="234"/>
      <c r="H28" s="347"/>
      <c r="I28" s="9"/>
      <c r="J28" s="160"/>
    </row>
    <row r="29" spans="1:10" ht="15.75">
      <c r="A29" s="4" t="s">
        <v>313</v>
      </c>
      <c r="C29" s="185">
        <v>245000</v>
      </c>
      <c r="D29" s="90">
        <f>C29/D$1</f>
        <v>62.0253164556962</v>
      </c>
      <c r="E29" s="24">
        <f>C29/E$1</f>
        <v>66.12828347170789</v>
      </c>
      <c r="F29" s="30">
        <f>C29/$F$1</f>
        <v>31.007241772956117</v>
      </c>
      <c r="G29" s="148">
        <f>C29/G$1</f>
        <v>47.452571638856874</v>
      </c>
      <c r="H29" s="347"/>
      <c r="I29" s="185">
        <v>245000</v>
      </c>
      <c r="J29" s="160" t="s">
        <v>289</v>
      </c>
    </row>
    <row r="30" spans="1:10" ht="16.5" thickBot="1">
      <c r="A30" s="4" t="s">
        <v>296</v>
      </c>
      <c r="C30" s="185">
        <v>250000</v>
      </c>
      <c r="D30" s="90">
        <f>C30/D$1</f>
        <v>63.29113924050633</v>
      </c>
      <c r="E30" s="24">
        <f>C30/E$1</f>
        <v>67.47784027725295</v>
      </c>
      <c r="F30" s="30">
        <f>C30/$F$1</f>
        <v>31.640042625465426</v>
      </c>
      <c r="G30" s="148">
        <f>C30/G$1</f>
        <v>48.4209914682213</v>
      </c>
      <c r="H30" s="347"/>
      <c r="I30" s="185">
        <v>250000</v>
      </c>
      <c r="J30" s="160" t="s">
        <v>294</v>
      </c>
    </row>
    <row r="31" spans="1:10" ht="16.5" thickBot="1">
      <c r="A31" s="326" t="s">
        <v>432</v>
      </c>
      <c r="B31" s="327">
        <v>39109</v>
      </c>
      <c r="C31" s="331">
        <f>SUM(C29:C30)</f>
        <v>495000</v>
      </c>
      <c r="D31" s="90">
        <f>C31/D$1</f>
        <v>125.31645569620254</v>
      </c>
      <c r="E31" s="24">
        <f>C31/E$1</f>
        <v>133.60612374896084</v>
      </c>
      <c r="F31" s="30">
        <f>C31/$F$1</f>
        <v>62.64728439842154</v>
      </c>
      <c r="G31" s="148">
        <f>C31/G$1</f>
        <v>95.87356310707818</v>
      </c>
      <c r="H31" s="347"/>
      <c r="I31" s="9">
        <v>400000</v>
      </c>
      <c r="J31" s="160" t="s">
        <v>296</v>
      </c>
    </row>
    <row r="32" spans="1:10" ht="15.75">
      <c r="A32" s="181"/>
      <c r="B32" s="181"/>
      <c r="C32" s="227"/>
      <c r="D32" s="88"/>
      <c r="E32" s="88"/>
      <c r="F32" s="88"/>
      <c r="G32" s="88"/>
      <c r="H32" s="347"/>
      <c r="I32" s="9"/>
      <c r="J32" s="160"/>
    </row>
    <row r="33" spans="1:10" ht="18.75">
      <c r="A33" s="238" t="s">
        <v>419</v>
      </c>
      <c r="B33" s="181"/>
      <c r="C33" s="181"/>
      <c r="D33" s="88"/>
      <c r="E33" s="88"/>
      <c r="F33" s="88"/>
      <c r="G33" s="88"/>
      <c r="H33" s="347"/>
      <c r="I33" s="9"/>
      <c r="J33" s="160"/>
    </row>
    <row r="34" spans="1:10" ht="15.75">
      <c r="A34" s="28" t="s">
        <v>313</v>
      </c>
      <c r="B34" s="181"/>
      <c r="C34" s="185">
        <v>245000</v>
      </c>
      <c r="D34" s="90">
        <f>C34/D$1</f>
        <v>62.0253164556962</v>
      </c>
      <c r="E34" s="24">
        <f>C34/E$1</f>
        <v>66.12828347170789</v>
      </c>
      <c r="F34" s="30">
        <f>C34/$F$1</f>
        <v>31.007241772956117</v>
      </c>
      <c r="G34" s="148">
        <f>C34/G$1</f>
        <v>47.452571638856874</v>
      </c>
      <c r="H34" s="347"/>
      <c r="I34" s="18">
        <v>245000</v>
      </c>
      <c r="J34" s="160"/>
    </row>
    <row r="35" spans="1:10" ht="16.5" thickBot="1">
      <c r="A35" s="4" t="s">
        <v>296</v>
      </c>
      <c r="B35" s="181"/>
      <c r="C35" s="185">
        <v>250000</v>
      </c>
      <c r="D35" s="90">
        <f>C35/D$1</f>
        <v>63.29113924050633</v>
      </c>
      <c r="E35" s="24">
        <f>C35/E$1</f>
        <v>67.47784027725295</v>
      </c>
      <c r="F35" s="30">
        <f>C35/$F$1</f>
        <v>31.640042625465426</v>
      </c>
      <c r="G35" s="148">
        <f>C35/G$1</f>
        <v>48.4209914682213</v>
      </c>
      <c r="H35" s="347"/>
      <c r="I35" s="18">
        <v>400000</v>
      </c>
      <c r="J35" s="160"/>
    </row>
    <row r="36" spans="1:10" ht="16.5" thickBot="1">
      <c r="A36" s="246" t="s">
        <v>433</v>
      </c>
      <c r="B36" s="335"/>
      <c r="C36" s="337">
        <f>SUM(C34:C35)</f>
        <v>495000</v>
      </c>
      <c r="D36" s="90">
        <f>C36/D$1</f>
        <v>125.31645569620254</v>
      </c>
      <c r="E36" s="24">
        <f>C36/E$1</f>
        <v>133.60612374896084</v>
      </c>
      <c r="F36" s="30">
        <f>C36/$F$1</f>
        <v>62.64728439842154</v>
      </c>
      <c r="G36" s="148">
        <f>C36/G$1</f>
        <v>95.87356310707818</v>
      </c>
      <c r="H36" s="347"/>
      <c r="I36" s="9"/>
      <c r="J36" s="160"/>
    </row>
    <row r="38" spans="1:10" ht="15.75">
      <c r="A38" s="224" t="s">
        <v>439</v>
      </c>
      <c r="B38" s="224"/>
      <c r="C38" s="104">
        <v>550000</v>
      </c>
      <c r="D38" s="90">
        <f>C38/D$1</f>
        <v>139.2405063291139</v>
      </c>
      <c r="E38" s="24">
        <f>C38/E$1</f>
        <v>148.45124860995648</v>
      </c>
      <c r="F38" s="30">
        <f>C38/$F$1</f>
        <v>69.60809377602394</v>
      </c>
      <c r="G38" s="148">
        <f>C38/G$1</f>
        <v>106.52618123008686</v>
      </c>
      <c r="H38" s="347"/>
      <c r="I38" s="9"/>
      <c r="J38" s="160"/>
    </row>
    <row r="39" spans="1:10" ht="16.5" thickBot="1">
      <c r="A39" s="224"/>
      <c r="B39" s="224"/>
      <c r="C39" s="116"/>
      <c r="D39" s="397"/>
      <c r="E39" s="397"/>
      <c r="F39" s="397"/>
      <c r="G39" s="397"/>
      <c r="H39" s="347"/>
      <c r="I39" s="9"/>
      <c r="J39" s="160"/>
    </row>
    <row r="40" spans="1:10" ht="16.5" thickBot="1">
      <c r="A40" s="399" t="s">
        <v>431</v>
      </c>
      <c r="B40" s="335"/>
      <c r="C40" s="339">
        <f>SUM(C26+C31+C36+C38)</f>
        <v>3060800</v>
      </c>
      <c r="D40" s="393">
        <f>C40/D$1</f>
        <v>774.8860759493671</v>
      </c>
      <c r="E40" s="394">
        <f>C40/E$1</f>
        <v>826.1446940824633</v>
      </c>
      <c r="F40" s="395">
        <f>C40/$F$1</f>
        <v>387.3753698720983</v>
      </c>
      <c r="G40" s="396">
        <f>C40/G$1</f>
        <v>592.8278827437271</v>
      </c>
      <c r="H40" s="401"/>
      <c r="I40" s="9">
        <f>SUM(I29:I36)</f>
        <v>1540000</v>
      </c>
      <c r="J40" s="160"/>
    </row>
    <row r="41" spans="1:10" ht="16.5" thickBot="1">
      <c r="A41" s="399"/>
      <c r="B41" s="364"/>
      <c r="C41" s="227"/>
      <c r="D41" s="106"/>
      <c r="E41" s="106"/>
      <c r="F41" s="106"/>
      <c r="G41" s="106"/>
      <c r="H41" s="347"/>
      <c r="I41" s="9"/>
      <c r="J41" s="160"/>
    </row>
    <row r="42" spans="1:10" ht="16.5" thickBot="1">
      <c r="A42" s="399" t="s">
        <v>359</v>
      </c>
      <c r="B42" s="364"/>
      <c r="C42" s="243">
        <f>H7-C40</f>
        <v>-9050.002599999774</v>
      </c>
      <c r="D42" s="393">
        <f>C42/D$1</f>
        <v>-2.2911398987341203</v>
      </c>
      <c r="E42" s="394">
        <f>C42/E$1</f>
        <v>-2.4426985198060347</v>
      </c>
      <c r="F42" s="395">
        <f>C42/$F$1</f>
        <v>-1.145369872098263</v>
      </c>
      <c r="G42" s="396">
        <f>C42/G$1</f>
        <v>-1.7528403947278786</v>
      </c>
      <c r="H42" s="347"/>
      <c r="I42" s="9"/>
      <c r="J42" s="160"/>
    </row>
    <row r="43" spans="1:9" ht="15.75">
      <c r="A43" s="2"/>
      <c r="B43" s="2"/>
      <c r="C43" s="2"/>
      <c r="D43" s="2"/>
      <c r="E43" s="106"/>
      <c r="F43" s="102"/>
      <c r="G43" s="2"/>
      <c r="H43" s="158"/>
      <c r="I43" s="9"/>
    </row>
    <row r="44" spans="1:9" ht="15.75">
      <c r="A44" s="20" t="s">
        <v>33</v>
      </c>
      <c r="B44" s="20"/>
      <c r="E44" s="11"/>
      <c r="F44" s="10"/>
      <c r="I44" s="9"/>
    </row>
    <row r="45" spans="1:9" ht="15.75">
      <c r="A45" s="4" t="s">
        <v>255</v>
      </c>
      <c r="B45" s="4"/>
      <c r="C45" s="19"/>
      <c r="E45" s="11"/>
      <c r="F45" s="10"/>
      <c r="I45" s="9"/>
    </row>
    <row r="46" spans="1:9" ht="15.75">
      <c r="A46" s="6" t="s">
        <v>256</v>
      </c>
      <c r="E46" s="10"/>
      <c r="F46" s="10"/>
      <c r="I46" s="9"/>
    </row>
    <row r="47" spans="1:9" ht="15.75">
      <c r="A47" s="4" t="s">
        <v>211</v>
      </c>
      <c r="B47" s="4"/>
      <c r="C47" s="19"/>
      <c r="E47" s="11"/>
      <c r="I47" s="9"/>
    </row>
    <row r="48" spans="1:9" ht="15.75">
      <c r="A48" s="4" t="s">
        <v>226</v>
      </c>
      <c r="B48" s="4"/>
      <c r="C48" s="19"/>
      <c r="E48" s="11"/>
      <c r="I48" s="9"/>
    </row>
    <row r="49" spans="1:9" ht="15.75">
      <c r="A49" s="4" t="s">
        <v>212</v>
      </c>
      <c r="B49" s="4"/>
      <c r="C49" s="19"/>
      <c r="E49" s="11"/>
      <c r="I49" s="9"/>
    </row>
    <row r="50" spans="1:9" ht="15.75">
      <c r="A50" s="4" t="s">
        <v>213</v>
      </c>
      <c r="B50" s="4"/>
      <c r="C50" s="19"/>
      <c r="E50" s="11"/>
      <c r="I50" s="9"/>
    </row>
    <row r="51" spans="1:9" ht="15.75">
      <c r="A51" s="4"/>
      <c r="B51" s="4"/>
      <c r="C51" s="19"/>
      <c r="E51" s="11"/>
      <c r="I51" s="9"/>
    </row>
    <row r="52" spans="1:9" ht="15.75">
      <c r="A52" s="4"/>
      <c r="B52" s="4"/>
      <c r="C52" s="19"/>
      <c r="E52" s="11"/>
      <c r="I52" s="9"/>
    </row>
    <row r="53" spans="1:9" ht="15.75">
      <c r="A53" s="4"/>
      <c r="B53" s="4"/>
      <c r="C53" s="19"/>
      <c r="E53" s="11"/>
      <c r="I53" s="9"/>
    </row>
    <row r="54" spans="1:9" ht="15.75">
      <c r="A54" s="4"/>
      <c r="B54" s="4"/>
      <c r="C54" s="19"/>
      <c r="E54" s="11"/>
      <c r="I54" s="9"/>
    </row>
    <row r="55" spans="1:9" ht="15.75">
      <c r="A55" s="4"/>
      <c r="B55" s="4"/>
      <c r="I55" s="9"/>
    </row>
    <row r="56" ht="15.75">
      <c r="I56" s="9"/>
    </row>
    <row r="57" ht="15.75">
      <c r="I57" s="9"/>
    </row>
    <row r="58" ht="15.75">
      <c r="I58" s="9"/>
    </row>
    <row r="59" ht="15.75">
      <c r="I59" s="9"/>
    </row>
    <row r="60" ht="15.75">
      <c r="I60" s="9"/>
    </row>
    <row r="61" ht="15.75">
      <c r="I61" s="9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9">
      <selection activeCell="A30" sqref="A30:A37"/>
    </sheetView>
  </sheetViews>
  <sheetFormatPr defaultColWidth="9.00390625" defaultRowHeight="15.75"/>
  <cols>
    <col min="1" max="1" width="26.875" style="0" customWidth="1"/>
    <col min="2" max="2" width="12.00390625" style="0" customWidth="1"/>
    <col min="5" max="5" width="13.00390625" style="0" customWidth="1"/>
  </cols>
  <sheetData>
    <row r="1" spans="1:10" ht="21.75" thickBot="1">
      <c r="A1" s="1" t="s">
        <v>257</v>
      </c>
      <c r="B1" s="4"/>
      <c r="C1" s="123">
        <f>Totals!$E$2</f>
        <v>3950</v>
      </c>
      <c r="D1" s="124">
        <f>Totals!$F$2</f>
        <v>3704.92</v>
      </c>
      <c r="E1" s="125">
        <f>Totals!$G$2</f>
        <v>7901.38</v>
      </c>
      <c r="F1" s="126">
        <f>Totals!$H$2</f>
        <v>5163.05</v>
      </c>
      <c r="G1" s="529" t="s">
        <v>0</v>
      </c>
      <c r="H1" s="33"/>
      <c r="I1" s="33"/>
      <c r="J1" s="87"/>
    </row>
    <row r="2" spans="1:10" ht="16.5" thickBot="1">
      <c r="A2" s="6" t="s">
        <v>130</v>
      </c>
      <c r="B2" s="4"/>
      <c r="C2" s="43" t="s">
        <v>299</v>
      </c>
      <c r="D2" s="54" t="s">
        <v>300</v>
      </c>
      <c r="E2" s="530" t="s">
        <v>305</v>
      </c>
      <c r="F2" s="178" t="s">
        <v>306</v>
      </c>
      <c r="G2" s="82"/>
      <c r="H2" s="33"/>
      <c r="I2" s="33"/>
      <c r="J2" s="87"/>
    </row>
    <row r="3" spans="2:10" ht="15.75">
      <c r="B3" s="7" t="s">
        <v>131</v>
      </c>
      <c r="C3" s="80">
        <f aca="true" t="shared" si="0" ref="C3:E8">D3*$F$1/C$1</f>
        <v>178.53829067085246</v>
      </c>
      <c r="D3" s="66">
        <f t="shared" si="0"/>
        <v>136.59101657932175</v>
      </c>
      <c r="E3" s="67">
        <f t="shared" si="0"/>
        <v>98.01547324644555</v>
      </c>
      <c r="F3" s="199">
        <v>150</v>
      </c>
      <c r="G3" s="105">
        <f>F$1*F3</f>
        <v>774457.5</v>
      </c>
      <c r="H3" s="58"/>
      <c r="I3" s="137"/>
      <c r="J3" s="87"/>
    </row>
    <row r="4" spans="1:10" ht="15.75">
      <c r="A4" s="7"/>
      <c r="B4" s="7" t="s">
        <v>494</v>
      </c>
      <c r="C4" s="80">
        <f t="shared" si="0"/>
        <v>59.51276355695081</v>
      </c>
      <c r="D4" s="66">
        <f t="shared" si="0"/>
        <v>45.53033885977391</v>
      </c>
      <c r="E4" s="67">
        <f t="shared" si="0"/>
        <v>32.67182441548185</v>
      </c>
      <c r="F4" s="68">
        <v>50</v>
      </c>
      <c r="G4" s="105">
        <f aca="true" t="shared" si="1" ref="G4:G9">F$1*F4</f>
        <v>258152.5</v>
      </c>
      <c r="H4" s="58"/>
      <c r="I4" s="137"/>
      <c r="J4" s="87"/>
    </row>
    <row r="5" spans="1:10" ht="15.75">
      <c r="A5" s="7"/>
      <c r="B5" s="50"/>
      <c r="C5" s="80">
        <f t="shared" si="0"/>
        <v>0</v>
      </c>
      <c r="D5" s="66">
        <f t="shared" si="0"/>
        <v>0</v>
      </c>
      <c r="E5" s="67">
        <f t="shared" si="0"/>
        <v>0</v>
      </c>
      <c r="F5" s="68"/>
      <c r="G5" s="105">
        <f t="shared" si="1"/>
        <v>0</v>
      </c>
      <c r="H5" s="58"/>
      <c r="I5" s="137"/>
      <c r="J5" s="87"/>
    </row>
    <row r="6" spans="1:10" ht="15.75">
      <c r="A6" s="7"/>
      <c r="B6" s="50"/>
      <c r="C6" s="80">
        <f t="shared" si="0"/>
        <v>0</v>
      </c>
      <c r="D6" s="66">
        <f t="shared" si="0"/>
        <v>0</v>
      </c>
      <c r="E6" s="67">
        <f t="shared" si="0"/>
        <v>0</v>
      </c>
      <c r="F6" s="68"/>
      <c r="G6" s="105">
        <f t="shared" si="1"/>
        <v>0</v>
      </c>
      <c r="H6" s="58"/>
      <c r="I6" s="137"/>
      <c r="J6" s="87"/>
    </row>
    <row r="7" spans="1:10" ht="15.75">
      <c r="A7" s="7"/>
      <c r="B7" s="50"/>
      <c r="C7" s="80">
        <f t="shared" si="0"/>
        <v>0</v>
      </c>
      <c r="D7" s="66">
        <f t="shared" si="0"/>
        <v>0</v>
      </c>
      <c r="E7" s="67">
        <f t="shared" si="0"/>
        <v>0</v>
      </c>
      <c r="F7" s="68"/>
      <c r="G7" s="105">
        <f t="shared" si="1"/>
        <v>0</v>
      </c>
      <c r="H7" s="58"/>
      <c r="I7" s="137"/>
      <c r="J7" s="87"/>
    </row>
    <row r="8" spans="1:10" ht="16.5" thickBot="1">
      <c r="A8" s="7"/>
      <c r="B8" s="50"/>
      <c r="C8" s="80">
        <f t="shared" si="0"/>
        <v>0</v>
      </c>
      <c r="D8" s="66">
        <f t="shared" si="0"/>
        <v>0</v>
      </c>
      <c r="E8" s="67">
        <f t="shared" si="0"/>
        <v>0</v>
      </c>
      <c r="F8" s="298"/>
      <c r="G8" s="517">
        <f t="shared" si="1"/>
        <v>0</v>
      </c>
      <c r="H8" s="58"/>
      <c r="I8" s="137"/>
      <c r="J8" s="87"/>
    </row>
    <row r="9" spans="1:10" ht="19.5" thickBot="1">
      <c r="A9" s="436" t="s">
        <v>502</v>
      </c>
      <c r="B9" s="344">
        <f>F9*$F$1</f>
        <v>1032610</v>
      </c>
      <c r="C9" s="317">
        <f>B9/C$1</f>
        <v>261.420253164557</v>
      </c>
      <c r="D9" s="345">
        <f>B9/D$1</f>
        <v>278.71317059477667</v>
      </c>
      <c r="E9" s="275">
        <f>B9/E$1</f>
        <v>130.6872976619274</v>
      </c>
      <c r="F9" s="437">
        <f>SUM(F3:F8)</f>
        <v>200</v>
      </c>
      <c r="G9" s="306">
        <f t="shared" si="1"/>
        <v>1032610</v>
      </c>
      <c r="H9" s="87"/>
      <c r="I9" s="25"/>
      <c r="J9" s="87"/>
    </row>
    <row r="10" spans="1:7" ht="15.75">
      <c r="A10" s="73"/>
      <c r="B10" s="442"/>
      <c r="C10" s="443"/>
      <c r="D10" s="443"/>
      <c r="E10" s="443"/>
      <c r="F10" s="443"/>
      <c r="G10" s="2"/>
    </row>
    <row r="11" spans="1:7" ht="15.75">
      <c r="A11" s="131" t="s">
        <v>503</v>
      </c>
      <c r="B11" s="105">
        <v>250000</v>
      </c>
      <c r="C11" s="340">
        <f>B11/C$1</f>
        <v>63.29113924050633</v>
      </c>
      <c r="D11" s="341">
        <f>B11/D$1</f>
        <v>67.47784027725295</v>
      </c>
      <c r="E11" s="315">
        <f>B11/E$1</f>
        <v>31.640042625465426</v>
      </c>
      <c r="F11" s="316">
        <f>B11/F$1</f>
        <v>48.4209914682213</v>
      </c>
      <c r="G11" s="87"/>
    </row>
    <row r="12" spans="1:6" ht="15.75">
      <c r="A12" s="33"/>
      <c r="B12" s="403"/>
      <c r="C12" s="269"/>
      <c r="D12" s="269"/>
      <c r="E12" s="269"/>
      <c r="F12" s="269"/>
    </row>
    <row r="13" spans="1:6" ht="15.75">
      <c r="A13" s="109" t="s">
        <v>582</v>
      </c>
      <c r="B13" s="403"/>
      <c r="C13" s="269"/>
      <c r="D13" s="269"/>
      <c r="E13" s="269"/>
      <c r="F13" s="269"/>
    </row>
    <row r="14" spans="1:6" ht="15.75">
      <c r="A14" s="33" t="s">
        <v>296</v>
      </c>
      <c r="B14" s="403">
        <v>250000</v>
      </c>
      <c r="C14" s="340">
        <f>B14/C$1</f>
        <v>63.29113924050633</v>
      </c>
      <c r="D14" s="341">
        <f>B14/D$1</f>
        <v>67.47784027725295</v>
      </c>
      <c r="E14" s="315">
        <f>B14/E$1</f>
        <v>31.640042625465426</v>
      </c>
      <c r="F14" s="316">
        <f>B14/F$1</f>
        <v>48.4209914682213</v>
      </c>
    </row>
    <row r="15" spans="1:6" ht="15.75">
      <c r="A15" s="33" t="s">
        <v>504</v>
      </c>
      <c r="B15" s="403">
        <v>250000</v>
      </c>
      <c r="C15" s="340">
        <f>B15/C$1</f>
        <v>63.29113924050633</v>
      </c>
      <c r="D15" s="341">
        <f>B15/D$1</f>
        <v>67.47784027725295</v>
      </c>
      <c r="E15" s="315">
        <f>B15/E$1</f>
        <v>31.640042625465426</v>
      </c>
      <c r="F15" s="316">
        <f>B15/F$1</f>
        <v>48.4209914682213</v>
      </c>
    </row>
    <row r="16" spans="1:6" ht="15.75">
      <c r="A16" s="33"/>
      <c r="B16" s="403"/>
      <c r="C16" s="269"/>
      <c r="D16" s="269"/>
      <c r="E16" s="269"/>
      <c r="F16" s="269"/>
    </row>
    <row r="17" spans="1:6" ht="15.75">
      <c r="A17" s="109" t="s">
        <v>505</v>
      </c>
      <c r="B17" s="403"/>
      <c r="C17" s="269"/>
      <c r="D17" s="269"/>
      <c r="E17" s="269"/>
      <c r="F17" s="269"/>
    </row>
    <row r="18" spans="1:6" ht="15.75">
      <c r="A18" s="33" t="s">
        <v>296</v>
      </c>
      <c r="B18" s="403">
        <v>250000</v>
      </c>
      <c r="C18" s="340">
        <f aca="true" t="shared" si="2" ref="C18:C23">B18/C$1</f>
        <v>63.29113924050633</v>
      </c>
      <c r="D18" s="341">
        <f aca="true" t="shared" si="3" ref="D18:D23">B18/D$1</f>
        <v>67.47784027725295</v>
      </c>
      <c r="E18" s="315">
        <f aca="true" t="shared" si="4" ref="E18:E23">B18/E$1</f>
        <v>31.640042625465426</v>
      </c>
      <c r="F18" s="316">
        <f aca="true" t="shared" si="5" ref="F18:F23">B18/F$1</f>
        <v>48.4209914682213</v>
      </c>
    </row>
    <row r="19" spans="1:6" ht="15.75">
      <c r="A19" s="33" t="s">
        <v>504</v>
      </c>
      <c r="B19" s="403">
        <v>250000</v>
      </c>
      <c r="C19" s="340">
        <f t="shared" si="2"/>
        <v>63.29113924050633</v>
      </c>
      <c r="D19" s="341">
        <f t="shared" si="3"/>
        <v>67.47784027725295</v>
      </c>
      <c r="E19" s="315">
        <f t="shared" si="4"/>
        <v>31.640042625465426</v>
      </c>
      <c r="F19" s="316">
        <f t="shared" si="5"/>
        <v>48.4209914682213</v>
      </c>
    </row>
    <row r="20" spans="1:6" ht="15.75">
      <c r="A20" s="33"/>
      <c r="B20" s="104"/>
      <c r="C20" s="340">
        <f t="shared" si="2"/>
        <v>0</v>
      </c>
      <c r="D20" s="341">
        <f t="shared" si="3"/>
        <v>0</v>
      </c>
      <c r="E20" s="315">
        <f t="shared" si="4"/>
        <v>0</v>
      </c>
      <c r="F20" s="316">
        <f t="shared" si="5"/>
        <v>0</v>
      </c>
    </row>
    <row r="21" spans="1:6" ht="15.75">
      <c r="A21" s="33"/>
      <c r="B21" s="104"/>
      <c r="C21" s="340">
        <f t="shared" si="2"/>
        <v>0</v>
      </c>
      <c r="D21" s="341">
        <f t="shared" si="3"/>
        <v>0</v>
      </c>
      <c r="E21" s="315">
        <f t="shared" si="4"/>
        <v>0</v>
      </c>
      <c r="F21" s="316">
        <f t="shared" si="5"/>
        <v>0</v>
      </c>
    </row>
    <row r="22" spans="1:6" ht="15.75">
      <c r="A22" s="33"/>
      <c r="B22" s="104"/>
      <c r="C22" s="340">
        <f t="shared" si="2"/>
        <v>0</v>
      </c>
      <c r="D22" s="341">
        <f t="shared" si="3"/>
        <v>0</v>
      </c>
      <c r="E22" s="315">
        <f t="shared" si="4"/>
        <v>0</v>
      </c>
      <c r="F22" s="316">
        <f t="shared" si="5"/>
        <v>0</v>
      </c>
    </row>
    <row r="23" spans="1:6" ht="15.75">
      <c r="A23" s="33"/>
      <c r="B23" s="104"/>
      <c r="C23" s="340">
        <f t="shared" si="2"/>
        <v>0</v>
      </c>
      <c r="D23" s="341">
        <f t="shared" si="3"/>
        <v>0</v>
      </c>
      <c r="E23" s="315">
        <f t="shared" si="4"/>
        <v>0</v>
      </c>
      <c r="F23" s="316">
        <f t="shared" si="5"/>
        <v>0</v>
      </c>
    </row>
    <row r="24" spans="1:6" ht="15.75">
      <c r="A24" s="33"/>
      <c r="B24" s="104"/>
      <c r="C24" s="272"/>
      <c r="D24" s="272"/>
      <c r="E24" s="272"/>
      <c r="F24" s="272"/>
    </row>
    <row r="25" spans="1:6" ht="15.75">
      <c r="A25" s="33" t="s">
        <v>19</v>
      </c>
      <c r="B25" s="104">
        <f>SUM(B11:B24)</f>
        <v>1250000</v>
      </c>
      <c r="C25" s="252">
        <f>B25/C$1</f>
        <v>316.45569620253167</v>
      </c>
      <c r="D25" s="253">
        <f>B25/D$1</f>
        <v>337.38920138626474</v>
      </c>
      <c r="E25" s="254">
        <f>B25/E$1</f>
        <v>158.20021312732712</v>
      </c>
      <c r="F25" s="255">
        <f>B25/F$1</f>
        <v>242.1049573411065</v>
      </c>
    </row>
    <row r="26" spans="1:6" ht="16.5" thickBot="1">
      <c r="A26" s="33"/>
      <c r="B26" s="104"/>
      <c r="C26" s="272"/>
      <c r="D26" s="272"/>
      <c r="E26" s="272"/>
      <c r="F26" s="406"/>
    </row>
    <row r="27" spans="1:7" ht="16.5" thickBot="1">
      <c r="A27" s="33" t="s">
        <v>9</v>
      </c>
      <c r="B27" s="104">
        <f>G9-B25</f>
        <v>-217390</v>
      </c>
      <c r="C27" s="252">
        <f>B27/C$1</f>
        <v>-55.03544303797468</v>
      </c>
      <c r="D27" s="253">
        <f>B27/D$1</f>
        <v>-58.676030791488074</v>
      </c>
      <c r="E27" s="407">
        <f>B27/E$1</f>
        <v>-27.512915465399715</v>
      </c>
      <c r="F27" s="267">
        <f>B27/F$1</f>
        <v>-42.10495734110651</v>
      </c>
      <c r="G27" s="87"/>
    </row>
    <row r="28" spans="1:6" ht="15.75">
      <c r="A28" s="2"/>
      <c r="B28" s="104"/>
      <c r="C28" s="256"/>
      <c r="D28" s="256"/>
      <c r="E28" s="256"/>
      <c r="F28" s="270"/>
    </row>
    <row r="29" spans="2:6" ht="15.75">
      <c r="B29" s="104"/>
      <c r="C29" s="256"/>
      <c r="D29" s="256"/>
      <c r="E29" s="256"/>
      <c r="F29" s="256"/>
    </row>
    <row r="30" spans="1:6" ht="15.75">
      <c r="A30" t="s">
        <v>257</v>
      </c>
      <c r="B30" s="104"/>
      <c r="C30" s="256"/>
      <c r="D30" s="256"/>
      <c r="E30" s="256"/>
      <c r="F30" s="256"/>
    </row>
    <row r="31" spans="1:6" ht="15.75">
      <c r="A31" t="s">
        <v>258</v>
      </c>
      <c r="B31" s="104"/>
      <c r="C31" s="256"/>
      <c r="D31" s="256"/>
      <c r="E31" s="256"/>
      <c r="F31" s="256"/>
    </row>
    <row r="32" spans="1:6" ht="15.75">
      <c r="A32" t="s">
        <v>259</v>
      </c>
      <c r="B32" s="104"/>
      <c r="C32" s="256"/>
      <c r="D32" s="256"/>
      <c r="E32" s="256"/>
      <c r="F32" s="256"/>
    </row>
    <row r="33" spans="1:6" ht="15.75">
      <c r="A33" t="s">
        <v>260</v>
      </c>
      <c r="B33" s="104"/>
      <c r="C33" s="256"/>
      <c r="D33" s="256"/>
      <c r="E33" s="256"/>
      <c r="F33" s="256"/>
    </row>
    <row r="34" spans="1:6" ht="15.75">
      <c r="A34" t="s">
        <v>211</v>
      </c>
      <c r="B34" s="104"/>
      <c r="C34" s="256"/>
      <c r="D34" s="256"/>
      <c r="E34" s="256"/>
      <c r="F34" s="256"/>
    </row>
    <row r="35" spans="1:6" ht="15.75">
      <c r="A35" t="s">
        <v>226</v>
      </c>
      <c r="B35" s="104"/>
      <c r="C35" s="256"/>
      <c r="D35" s="256"/>
      <c r="E35" s="256"/>
      <c r="F35" s="256"/>
    </row>
    <row r="36" spans="1:6" ht="15.75">
      <c r="A36" t="s">
        <v>212</v>
      </c>
      <c r="B36" s="104"/>
      <c r="C36" s="256"/>
      <c r="D36" s="256"/>
      <c r="E36" s="256"/>
      <c r="F36" s="256"/>
    </row>
    <row r="37" spans="1:6" ht="15.75">
      <c r="A37" t="s">
        <v>213</v>
      </c>
      <c r="B37" s="104"/>
      <c r="C37" s="256"/>
      <c r="D37" s="256"/>
      <c r="E37" s="256"/>
      <c r="F37" s="256"/>
    </row>
    <row r="38" spans="2:6" ht="15.75">
      <c r="B38" s="104"/>
      <c r="C38" s="256"/>
      <c r="D38" s="256"/>
      <c r="E38" s="256"/>
      <c r="F38" s="256"/>
    </row>
    <row r="39" spans="1:6" ht="15.75">
      <c r="A39" t="s">
        <v>352</v>
      </c>
      <c r="B39" s="104"/>
      <c r="C39" s="256"/>
      <c r="D39" s="256"/>
      <c r="E39" s="256"/>
      <c r="F39" s="256"/>
    </row>
    <row r="40" spans="1:6" ht="15.75">
      <c r="A40" t="s">
        <v>353</v>
      </c>
      <c r="B40" s="104"/>
      <c r="C40" s="256"/>
      <c r="D40" s="256"/>
      <c r="E40" s="256"/>
      <c r="F40" s="256"/>
    </row>
    <row r="41" spans="1:6" ht="15.75">
      <c r="A41" t="s">
        <v>354</v>
      </c>
      <c r="B41" s="104"/>
      <c r="C41" s="256"/>
      <c r="D41" s="256"/>
      <c r="E41" s="256"/>
      <c r="F41" s="256"/>
    </row>
    <row r="42" spans="1:6" ht="15.75">
      <c r="A42" t="s">
        <v>356</v>
      </c>
      <c r="B42" s="104"/>
      <c r="C42" s="256"/>
      <c r="D42" s="256"/>
      <c r="E42" s="256"/>
      <c r="F42" s="256"/>
    </row>
    <row r="43" spans="1:6" ht="15.75">
      <c r="A43" t="s">
        <v>355</v>
      </c>
      <c r="B43" s="104"/>
      <c r="C43" s="256"/>
      <c r="D43" s="256"/>
      <c r="E43" s="256"/>
      <c r="F43" s="256"/>
    </row>
    <row r="44" spans="3:6" ht="15.75">
      <c r="C44" s="256"/>
      <c r="D44" s="256"/>
      <c r="E44" s="256"/>
      <c r="F44" s="256"/>
    </row>
    <row r="45" spans="3:6" ht="15.75">
      <c r="C45" s="256"/>
      <c r="D45" s="256"/>
      <c r="E45" s="256"/>
      <c r="F45" s="256"/>
    </row>
    <row r="46" spans="3:6" ht="15.75">
      <c r="C46" s="256"/>
      <c r="D46" s="256"/>
      <c r="E46" s="256"/>
      <c r="F46" s="256"/>
    </row>
    <row r="47" spans="3:6" ht="15.75">
      <c r="C47" s="256"/>
      <c r="D47" s="256"/>
      <c r="E47" s="256"/>
      <c r="F47" s="256"/>
    </row>
    <row r="48" spans="3:6" ht="15.75">
      <c r="C48" s="256"/>
      <c r="D48" s="256"/>
      <c r="E48" s="256"/>
      <c r="F48" s="256"/>
    </row>
    <row r="49" spans="3:6" ht="15.75">
      <c r="C49" s="256"/>
      <c r="D49" s="256"/>
      <c r="E49" s="256"/>
      <c r="F49" s="256"/>
    </row>
    <row r="50" spans="3:6" ht="15.75">
      <c r="C50" s="256"/>
      <c r="D50" s="256"/>
      <c r="E50" s="256"/>
      <c r="F50" s="256"/>
    </row>
  </sheetData>
  <sheetProtection/>
  <printOptions/>
  <pageMargins left="0.75" right="0.75" top="1" bottom="1" header="0.5" footer="0.5"/>
  <pageSetup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F2" sqref="F2"/>
    </sheetView>
  </sheetViews>
  <sheetFormatPr defaultColWidth="9.00390625" defaultRowHeight="15.75"/>
  <cols>
    <col min="1" max="1" width="32.25390625" style="4" customWidth="1"/>
    <col min="2" max="3" width="13.625" style="4" customWidth="1"/>
    <col min="4" max="5" width="9.00390625" style="4" customWidth="1"/>
    <col min="6" max="6" width="13.00390625" style="4" customWidth="1"/>
    <col min="7" max="16384" width="9.00390625" style="4" customWidth="1"/>
  </cols>
  <sheetData>
    <row r="1" spans="1:11" ht="21.75" thickBot="1">
      <c r="A1" s="34" t="s">
        <v>12</v>
      </c>
      <c r="B1" s="4" t="s">
        <v>46</v>
      </c>
      <c r="D1" s="123">
        <f>Totals!$E$2</f>
        <v>3950</v>
      </c>
      <c r="E1" s="124">
        <f>Totals!$F$2</f>
        <v>3704.92</v>
      </c>
      <c r="F1" s="125">
        <f>Totals!$G$2</f>
        <v>7901.38</v>
      </c>
      <c r="G1" s="126">
        <f>Totals!$H$2</f>
        <v>5163.05</v>
      </c>
      <c r="H1" s="47" t="s">
        <v>0</v>
      </c>
      <c r="I1" s="33"/>
      <c r="J1" s="33"/>
      <c r="K1" s="81"/>
    </row>
    <row r="2" spans="1:11" ht="16.5" thickBot="1">
      <c r="A2" s="41" t="s">
        <v>13</v>
      </c>
      <c r="D2" s="98" t="s">
        <v>299</v>
      </c>
      <c r="E2" s="99" t="s">
        <v>300</v>
      </c>
      <c r="F2" s="44" t="s">
        <v>305</v>
      </c>
      <c r="G2" s="132" t="s">
        <v>306</v>
      </c>
      <c r="H2" s="47"/>
      <c r="I2" s="33"/>
      <c r="J2" s="33"/>
      <c r="K2" s="81"/>
    </row>
    <row r="3" spans="2:11" ht="15.75">
      <c r="B3" s="97" t="s">
        <v>53</v>
      </c>
      <c r="C3" s="97"/>
      <c r="D3" s="340">
        <f aca="true" t="shared" si="0" ref="D3:D8">F3*F$1/D$1</f>
        <v>128.02235949367088</v>
      </c>
      <c r="E3" s="341">
        <f aca="true" t="shared" si="1" ref="E3:E8">F3*F$1/E$1</f>
        <v>136.49102274812952</v>
      </c>
      <c r="F3" s="146">
        <v>64</v>
      </c>
      <c r="G3" s="316">
        <f aca="true" t="shared" si="2" ref="G3:G8">F3*F$1/G$1</f>
        <v>97.94371931319665</v>
      </c>
      <c r="H3" s="104">
        <f aca="true" t="shared" si="3" ref="H3:H8">F$1*F3</f>
        <v>505688.32</v>
      </c>
      <c r="I3" s="58"/>
      <c r="J3" s="59"/>
      <c r="K3" s="81"/>
    </row>
    <row r="4" spans="2:11" ht="15.75">
      <c r="B4" s="5" t="s">
        <v>507</v>
      </c>
      <c r="C4" s="97"/>
      <c r="D4" s="340">
        <f t="shared" si="0"/>
        <v>400.0698734177215</v>
      </c>
      <c r="E4" s="341">
        <f t="shared" si="1"/>
        <v>426.5344460879047</v>
      </c>
      <c r="F4" s="57">
        <v>200</v>
      </c>
      <c r="G4" s="316">
        <f t="shared" si="2"/>
        <v>306.07412285373954</v>
      </c>
      <c r="H4" s="104">
        <f t="shared" si="3"/>
        <v>1580276</v>
      </c>
      <c r="I4" s="58"/>
      <c r="J4" s="59"/>
      <c r="K4" s="81"/>
    </row>
    <row r="5" spans="3:11" ht="15.75">
      <c r="C5" s="97"/>
      <c r="D5" s="340">
        <f t="shared" si="0"/>
        <v>0</v>
      </c>
      <c r="E5" s="341">
        <f t="shared" si="1"/>
        <v>0</v>
      </c>
      <c r="F5" s="57"/>
      <c r="G5" s="316">
        <f t="shared" si="2"/>
        <v>0</v>
      </c>
      <c r="H5" s="104">
        <f t="shared" si="3"/>
        <v>0</v>
      </c>
      <c r="I5" s="58"/>
      <c r="J5" s="59"/>
      <c r="K5" s="81"/>
    </row>
    <row r="6" spans="3:11" ht="15.75">
      <c r="C6" s="97"/>
      <c r="D6" s="340">
        <f t="shared" si="0"/>
        <v>0</v>
      </c>
      <c r="E6" s="341">
        <f t="shared" si="1"/>
        <v>0</v>
      </c>
      <c r="F6" s="57"/>
      <c r="G6" s="316">
        <f t="shared" si="2"/>
        <v>0</v>
      </c>
      <c r="H6" s="104">
        <f t="shared" si="3"/>
        <v>0</v>
      </c>
      <c r="I6" s="58"/>
      <c r="J6" s="59"/>
      <c r="K6" s="81"/>
    </row>
    <row r="7" spans="1:11" ht="16.5" thickBot="1">
      <c r="A7" s="41"/>
      <c r="B7" s="41"/>
      <c r="C7" s="97"/>
      <c r="D7" s="260">
        <f t="shared" si="0"/>
        <v>0</v>
      </c>
      <c r="E7" s="261">
        <f t="shared" si="1"/>
        <v>0</v>
      </c>
      <c r="F7" s="172"/>
      <c r="G7" s="263">
        <f t="shared" si="2"/>
        <v>0</v>
      </c>
      <c r="H7" s="116">
        <f t="shared" si="3"/>
        <v>0</v>
      </c>
      <c r="I7" s="58"/>
      <c r="J7" s="59"/>
      <c r="K7" s="81"/>
    </row>
    <row r="8" spans="1:11" ht="19.5" thickBot="1">
      <c r="A8" s="436" t="s">
        <v>502</v>
      </c>
      <c r="B8" s="439"/>
      <c r="C8" s="471"/>
      <c r="D8" s="317">
        <f t="shared" si="0"/>
        <v>528.0922329113924</v>
      </c>
      <c r="E8" s="345">
        <f t="shared" si="1"/>
        <v>563.0254688360343</v>
      </c>
      <c r="F8" s="285">
        <f>SUM(F3:F7)</f>
        <v>264</v>
      </c>
      <c r="G8" s="437">
        <f t="shared" si="2"/>
        <v>404.0178421669362</v>
      </c>
      <c r="H8" s="306">
        <f t="shared" si="3"/>
        <v>2085964.32</v>
      </c>
      <c r="I8" s="410"/>
      <c r="J8" s="59"/>
      <c r="K8" s="81"/>
    </row>
    <row r="9" spans="1:11" ht="15.75">
      <c r="A9" s="52"/>
      <c r="B9" s="52"/>
      <c r="C9" s="523"/>
      <c r="D9" s="6"/>
      <c r="E9" s="73"/>
      <c r="F9" s="91"/>
      <c r="G9" s="73"/>
      <c r="H9" s="111"/>
      <c r="I9" s="58"/>
      <c r="J9" s="59"/>
      <c r="K9" s="81"/>
    </row>
    <row r="10" spans="3:11" ht="15.75">
      <c r="C10" s="97"/>
      <c r="D10" s="92"/>
      <c r="E10" s="73"/>
      <c r="F10" s="91"/>
      <c r="G10" s="73"/>
      <c r="H10" s="104"/>
      <c r="I10" s="58"/>
      <c r="J10" s="59"/>
      <c r="K10" s="81"/>
    </row>
    <row r="11" spans="1:11" ht="15.75">
      <c r="A11" s="362" t="s">
        <v>402</v>
      </c>
      <c r="B11" s="29"/>
      <c r="C11" s="29"/>
      <c r="D11" s="33"/>
      <c r="E11" s="73"/>
      <c r="F11" s="91"/>
      <c r="G11" s="73"/>
      <c r="H11" s="58"/>
      <c r="I11" s="58"/>
      <c r="J11" s="59"/>
      <c r="K11" s="81"/>
    </row>
    <row r="12" spans="1:10" ht="15.75">
      <c r="A12" s="33" t="s">
        <v>30</v>
      </c>
      <c r="B12" s="28"/>
      <c r="C12" s="104">
        <v>112000</v>
      </c>
      <c r="D12" s="252">
        <f>C12/D$1</f>
        <v>28.354430379746834</v>
      </c>
      <c r="E12" s="253">
        <f>C12/E$1</f>
        <v>30.23007244420932</v>
      </c>
      <c r="F12" s="254">
        <f>C12/F$1</f>
        <v>14.17473909620851</v>
      </c>
      <c r="G12" s="255">
        <f>C12/G$1</f>
        <v>21.692604177763144</v>
      </c>
      <c r="H12" s="58"/>
      <c r="I12" s="58"/>
      <c r="J12" s="59"/>
    </row>
    <row r="13" spans="1:10" ht="15.75">
      <c r="A13" s="33" t="s">
        <v>31</v>
      </c>
      <c r="B13" s="28"/>
      <c r="C13" s="104">
        <v>300000</v>
      </c>
      <c r="D13" s="252">
        <f aca="true" t="shared" si="4" ref="D13:D30">C13/D$1</f>
        <v>75.9493670886076</v>
      </c>
      <c r="E13" s="253">
        <f aca="true" t="shared" si="5" ref="E13:E30">C13/E$1</f>
        <v>80.97340833270354</v>
      </c>
      <c r="F13" s="254">
        <f aca="true" t="shared" si="6" ref="F13:F30">C13/F$1</f>
        <v>37.96805115055851</v>
      </c>
      <c r="G13" s="255">
        <f aca="true" t="shared" si="7" ref="G13:G30">C13/G$1</f>
        <v>58.10518976186556</v>
      </c>
      <c r="H13" s="58"/>
      <c r="I13" s="58"/>
      <c r="J13" s="59"/>
    </row>
    <row r="14" spans="1:10" ht="15.75">
      <c r="A14" s="33" t="s">
        <v>14</v>
      </c>
      <c r="B14" s="28"/>
      <c r="C14" s="104">
        <v>60000</v>
      </c>
      <c r="D14" s="252">
        <f t="shared" si="4"/>
        <v>15.189873417721518</v>
      </c>
      <c r="E14" s="253">
        <f t="shared" si="5"/>
        <v>16.194681666540706</v>
      </c>
      <c r="F14" s="254">
        <f t="shared" si="6"/>
        <v>7.593610230111702</v>
      </c>
      <c r="G14" s="255">
        <f t="shared" si="7"/>
        <v>11.621037952373113</v>
      </c>
      <c r="H14" s="58"/>
      <c r="I14" s="58"/>
      <c r="J14" s="60"/>
    </row>
    <row r="15" spans="1:10" ht="15.75">
      <c r="A15" s="33" t="s">
        <v>54</v>
      </c>
      <c r="B15" s="28"/>
      <c r="C15" s="104"/>
      <c r="D15" s="252">
        <f t="shared" si="4"/>
        <v>0</v>
      </c>
      <c r="E15" s="253">
        <f t="shared" si="5"/>
        <v>0</v>
      </c>
      <c r="F15" s="254">
        <f t="shared" si="6"/>
        <v>0</v>
      </c>
      <c r="G15" s="255">
        <f t="shared" si="7"/>
        <v>0</v>
      </c>
      <c r="H15" s="58"/>
      <c r="I15" s="58"/>
      <c r="J15" s="59"/>
    </row>
    <row r="16" spans="1:10" ht="15.75">
      <c r="A16" s="33" t="s">
        <v>67</v>
      </c>
      <c r="B16" s="33"/>
      <c r="C16" s="104">
        <v>281000</v>
      </c>
      <c r="D16" s="252">
        <f t="shared" si="4"/>
        <v>71.13924050632912</v>
      </c>
      <c r="E16" s="253">
        <f t="shared" si="5"/>
        <v>75.84509247163231</v>
      </c>
      <c r="F16" s="254">
        <f t="shared" si="6"/>
        <v>35.563407911023134</v>
      </c>
      <c r="G16" s="255">
        <f t="shared" si="7"/>
        <v>54.425194410280746</v>
      </c>
      <c r="H16" s="58"/>
      <c r="I16" s="58"/>
      <c r="J16" s="59"/>
    </row>
    <row r="17" spans="1:10" ht="15.75">
      <c r="A17" s="33" t="s">
        <v>47</v>
      </c>
      <c r="B17" s="33"/>
      <c r="C17" s="104">
        <v>35000</v>
      </c>
      <c r="D17" s="252">
        <f t="shared" si="4"/>
        <v>8.860759493670885</v>
      </c>
      <c r="E17" s="253">
        <f t="shared" si="5"/>
        <v>9.446897638815413</v>
      </c>
      <c r="F17" s="254">
        <f t="shared" si="6"/>
        <v>4.429605967565159</v>
      </c>
      <c r="G17" s="255">
        <f t="shared" si="7"/>
        <v>6.7789388055509825</v>
      </c>
      <c r="H17" s="58"/>
      <c r="I17" s="58"/>
      <c r="J17" s="59"/>
    </row>
    <row r="18" spans="1:10" ht="15.75">
      <c r="A18" s="33" t="s">
        <v>57</v>
      </c>
      <c r="B18" s="33"/>
      <c r="C18" s="104">
        <v>30000</v>
      </c>
      <c r="D18" s="252">
        <f t="shared" si="4"/>
        <v>7.594936708860759</v>
      </c>
      <c r="E18" s="253">
        <f t="shared" si="5"/>
        <v>8.097340833270353</v>
      </c>
      <c r="F18" s="254">
        <f t="shared" si="6"/>
        <v>3.796805115055851</v>
      </c>
      <c r="G18" s="255">
        <f t="shared" si="7"/>
        <v>5.8105189761865566</v>
      </c>
      <c r="H18" s="58"/>
      <c r="I18" s="58"/>
      <c r="J18" s="59"/>
    </row>
    <row r="19" spans="1:10" ht="15.75">
      <c r="A19" s="33" t="s">
        <v>79</v>
      </c>
      <c r="B19" s="33" t="s">
        <v>116</v>
      </c>
      <c r="C19" s="104">
        <v>25000</v>
      </c>
      <c r="D19" s="252">
        <f t="shared" si="4"/>
        <v>6.329113924050633</v>
      </c>
      <c r="E19" s="253">
        <f t="shared" si="5"/>
        <v>6.747784027725295</v>
      </c>
      <c r="F19" s="254">
        <f t="shared" si="6"/>
        <v>3.1640042625465425</v>
      </c>
      <c r="G19" s="255">
        <f t="shared" si="7"/>
        <v>4.84209914682213</v>
      </c>
      <c r="H19" s="58"/>
      <c r="I19" s="58"/>
      <c r="J19" s="59"/>
    </row>
    <row r="20" spans="1:10" ht="15.75">
      <c r="A20" s="33" t="s">
        <v>194</v>
      </c>
      <c r="B20" s="33" t="s">
        <v>193</v>
      </c>
      <c r="C20" s="104">
        <v>20000</v>
      </c>
      <c r="D20" s="252">
        <f t="shared" si="4"/>
        <v>5.063291139240507</v>
      </c>
      <c r="E20" s="253">
        <f t="shared" si="5"/>
        <v>5.398227222180236</v>
      </c>
      <c r="F20" s="254">
        <f t="shared" si="6"/>
        <v>2.531203410037234</v>
      </c>
      <c r="G20" s="255">
        <f t="shared" si="7"/>
        <v>3.873679317457704</v>
      </c>
      <c r="H20" s="58"/>
      <c r="I20" s="58"/>
      <c r="J20" s="59"/>
    </row>
    <row r="21" spans="1:10" ht="15.75">
      <c r="A21" s="33" t="s">
        <v>195</v>
      </c>
      <c r="B21" s="33" t="s">
        <v>193</v>
      </c>
      <c r="C21" s="104">
        <v>30000</v>
      </c>
      <c r="D21" s="252">
        <f t="shared" si="4"/>
        <v>7.594936708860759</v>
      </c>
      <c r="E21" s="253">
        <f t="shared" si="5"/>
        <v>8.097340833270353</v>
      </c>
      <c r="F21" s="254">
        <f t="shared" si="6"/>
        <v>3.796805115055851</v>
      </c>
      <c r="G21" s="255">
        <f t="shared" si="7"/>
        <v>5.8105189761865566</v>
      </c>
      <c r="H21" s="58"/>
      <c r="I21" s="58"/>
      <c r="J21" s="59"/>
    </row>
    <row r="22" spans="1:10" ht="15.75">
      <c r="A22" s="33" t="s">
        <v>196</v>
      </c>
      <c r="B22" s="33" t="s">
        <v>193</v>
      </c>
      <c r="C22" s="104">
        <v>30000</v>
      </c>
      <c r="D22" s="252">
        <f t="shared" si="4"/>
        <v>7.594936708860759</v>
      </c>
      <c r="E22" s="253">
        <f t="shared" si="5"/>
        <v>8.097340833270353</v>
      </c>
      <c r="F22" s="254">
        <f t="shared" si="6"/>
        <v>3.796805115055851</v>
      </c>
      <c r="G22" s="255">
        <f t="shared" si="7"/>
        <v>5.8105189761865566</v>
      </c>
      <c r="H22" s="58"/>
      <c r="I22" s="58"/>
      <c r="J22" s="59"/>
    </row>
    <row r="23" spans="1:10" ht="15.75">
      <c r="A23" s="33" t="s">
        <v>79</v>
      </c>
      <c r="B23" s="33"/>
      <c r="C23" s="104">
        <v>50000</v>
      </c>
      <c r="D23" s="252">
        <f t="shared" si="4"/>
        <v>12.658227848101266</v>
      </c>
      <c r="E23" s="253">
        <f t="shared" si="5"/>
        <v>13.49556805545059</v>
      </c>
      <c r="F23" s="254">
        <f t="shared" si="6"/>
        <v>6.328008525093085</v>
      </c>
      <c r="G23" s="255">
        <f t="shared" si="7"/>
        <v>9.68419829364426</v>
      </c>
      <c r="H23" s="58"/>
      <c r="I23" s="58"/>
      <c r="J23" s="59"/>
    </row>
    <row r="24" spans="1:10" ht="15.75">
      <c r="A24" s="33" t="s">
        <v>279</v>
      </c>
      <c r="B24" s="33"/>
      <c r="C24" s="104">
        <v>50000</v>
      </c>
      <c r="D24" s="252">
        <f t="shared" si="4"/>
        <v>12.658227848101266</v>
      </c>
      <c r="E24" s="253">
        <f t="shared" si="5"/>
        <v>13.49556805545059</v>
      </c>
      <c r="F24" s="254">
        <f t="shared" si="6"/>
        <v>6.328008525093085</v>
      </c>
      <c r="G24" s="255">
        <f t="shared" si="7"/>
        <v>9.68419829364426</v>
      </c>
      <c r="H24" s="58"/>
      <c r="I24" s="58"/>
      <c r="J24" s="59"/>
    </row>
    <row r="25" spans="1:10" ht="15.75">
      <c r="A25" s="33" t="s">
        <v>280</v>
      </c>
      <c r="B25" s="33"/>
      <c r="C25" s="104">
        <v>100000</v>
      </c>
      <c r="D25" s="252">
        <f t="shared" si="4"/>
        <v>25.31645569620253</v>
      </c>
      <c r="E25" s="253">
        <f t="shared" si="5"/>
        <v>26.99113611090118</v>
      </c>
      <c r="F25" s="254">
        <f t="shared" si="6"/>
        <v>12.65601705018617</v>
      </c>
      <c r="G25" s="255">
        <f t="shared" si="7"/>
        <v>19.36839658728852</v>
      </c>
      <c r="H25" s="58"/>
      <c r="I25" s="58"/>
      <c r="J25" s="59"/>
    </row>
    <row r="26" spans="1:10" ht="15.75">
      <c r="A26" s="4" t="s">
        <v>308</v>
      </c>
      <c r="C26" s="186">
        <v>40000</v>
      </c>
      <c r="D26" s="252">
        <f>C26/D$1</f>
        <v>10.126582278481013</v>
      </c>
      <c r="E26" s="253">
        <f>C26/E$1</f>
        <v>10.796454444360473</v>
      </c>
      <c r="F26" s="254">
        <f>C26/F$1</f>
        <v>5.062406820074468</v>
      </c>
      <c r="G26" s="255">
        <f>C26/G$1</f>
        <v>7.747358634915408</v>
      </c>
      <c r="H26" s="58"/>
      <c r="I26" s="58"/>
      <c r="J26" s="59"/>
    </row>
    <row r="27" spans="1:10" ht="15.75">
      <c r="A27" s="4" t="s">
        <v>309</v>
      </c>
      <c r="C27" s="186">
        <v>100000</v>
      </c>
      <c r="D27" s="252">
        <f>C27/D$1</f>
        <v>25.31645569620253</v>
      </c>
      <c r="E27" s="253">
        <f>C27/E$1</f>
        <v>26.99113611090118</v>
      </c>
      <c r="F27" s="254">
        <f>C27/F$1</f>
        <v>12.65601705018617</v>
      </c>
      <c r="G27" s="255">
        <f>C27/G$1</f>
        <v>19.36839658728852</v>
      </c>
      <c r="H27" s="58"/>
      <c r="I27" s="58"/>
      <c r="J27" s="59"/>
    </row>
    <row r="28" spans="1:10" ht="15.75">
      <c r="A28" s="4" t="s">
        <v>313</v>
      </c>
      <c r="C28" s="186">
        <v>45000</v>
      </c>
      <c r="D28" s="252">
        <f>C28/D$1</f>
        <v>11.39240506329114</v>
      </c>
      <c r="E28" s="253">
        <f>C28/E$1</f>
        <v>12.14601124990553</v>
      </c>
      <c r="F28" s="254">
        <f>C28/F$1</f>
        <v>5.695207672583776</v>
      </c>
      <c r="G28" s="255">
        <f>C28/G$1</f>
        <v>8.715778464279834</v>
      </c>
      <c r="H28" s="58"/>
      <c r="I28" s="58"/>
      <c r="J28" s="59"/>
    </row>
    <row r="29" spans="1:10" ht="15.75">
      <c r="A29" s="4" t="s">
        <v>298</v>
      </c>
      <c r="C29" s="191">
        <v>250000</v>
      </c>
      <c r="D29" s="260">
        <f>C29/D$1</f>
        <v>63.29113924050633</v>
      </c>
      <c r="E29" s="261">
        <f>C29/E$1</f>
        <v>67.47784027725295</v>
      </c>
      <c r="F29" s="262">
        <f>C29/F$1</f>
        <v>31.640042625465426</v>
      </c>
      <c r="G29" s="263">
        <f>C29/G$1</f>
        <v>48.4209914682213</v>
      </c>
      <c r="H29" s="58"/>
      <c r="I29" s="58"/>
      <c r="J29" s="59"/>
    </row>
    <row r="30" spans="1:10" ht="15.75">
      <c r="A30" s="408" t="s">
        <v>506</v>
      </c>
      <c r="B30" s="28"/>
      <c r="C30" s="104">
        <f>SUM(C12:C29)</f>
        <v>1558000</v>
      </c>
      <c r="D30" s="252">
        <f t="shared" si="4"/>
        <v>394.43037974683546</v>
      </c>
      <c r="E30" s="253">
        <f t="shared" si="5"/>
        <v>420.5219006078404</v>
      </c>
      <c r="F30" s="254">
        <f t="shared" si="6"/>
        <v>197.18074564190053</v>
      </c>
      <c r="G30" s="255">
        <f t="shared" si="7"/>
        <v>301.7596188299552</v>
      </c>
      <c r="H30" s="58"/>
      <c r="I30" s="58"/>
      <c r="J30" s="59"/>
    </row>
    <row r="31" spans="8:10" ht="15.75">
      <c r="H31" s="58"/>
      <c r="I31" s="58"/>
      <c r="J31" s="59"/>
    </row>
    <row r="32" spans="1:10" ht="18.75">
      <c r="A32" s="238" t="s">
        <v>362</v>
      </c>
      <c r="B32" s="249"/>
      <c r="C32" s="182"/>
      <c r="D32" s="243"/>
      <c r="E32" s="141"/>
      <c r="F32" s="140"/>
      <c r="G32" s="106"/>
      <c r="H32" s="347"/>
      <c r="I32" s="9"/>
      <c r="J32" s="160"/>
    </row>
    <row r="33" spans="1:10" ht="15.75">
      <c r="A33" s="4" t="s">
        <v>313</v>
      </c>
      <c r="B33"/>
      <c r="C33" s="185">
        <v>45000</v>
      </c>
      <c r="D33" s="260">
        <f aca="true" t="shared" si="8" ref="D33:D45">C33/D$1</f>
        <v>11.39240506329114</v>
      </c>
      <c r="E33" s="261">
        <f aca="true" t="shared" si="9" ref="E33:E43">C33/E$1</f>
        <v>12.14601124990553</v>
      </c>
      <c r="F33" s="262">
        <f aca="true" t="shared" si="10" ref="F33:F43">C33/F$1</f>
        <v>5.695207672583776</v>
      </c>
      <c r="G33" s="263">
        <f aca="true" t="shared" si="11" ref="G33:G43">C33/G$1</f>
        <v>8.715778464279834</v>
      </c>
      <c r="H33" s="347"/>
      <c r="I33" s="185">
        <v>45000</v>
      </c>
      <c r="J33" s="160" t="s">
        <v>289</v>
      </c>
    </row>
    <row r="34" spans="1:10" ht="16.5" thickBot="1">
      <c r="A34" s="4" t="s">
        <v>296</v>
      </c>
      <c r="B34"/>
      <c r="C34" s="185">
        <v>250000</v>
      </c>
      <c r="D34" s="260">
        <f t="shared" si="8"/>
        <v>63.29113924050633</v>
      </c>
      <c r="E34" s="261">
        <f t="shared" si="9"/>
        <v>67.47784027725295</v>
      </c>
      <c r="F34" s="262">
        <f t="shared" si="10"/>
        <v>31.640042625465426</v>
      </c>
      <c r="G34" s="263">
        <f t="shared" si="11"/>
        <v>48.4209914682213</v>
      </c>
      <c r="H34" s="347"/>
      <c r="I34" s="185">
        <v>250000</v>
      </c>
      <c r="J34" s="160" t="s">
        <v>294</v>
      </c>
    </row>
    <row r="35" spans="1:10" ht="16.5" thickBot="1">
      <c r="A35" s="326" t="s">
        <v>432</v>
      </c>
      <c r="B35" s="327">
        <v>39109</v>
      </c>
      <c r="C35" s="331">
        <f>SUM(C33:C34)</f>
        <v>295000</v>
      </c>
      <c r="D35" s="260">
        <f t="shared" si="8"/>
        <v>74.68354430379746</v>
      </c>
      <c r="E35" s="261">
        <f t="shared" si="9"/>
        <v>79.62385152715848</v>
      </c>
      <c r="F35" s="262">
        <f t="shared" si="10"/>
        <v>37.3352502980492</v>
      </c>
      <c r="G35" s="263">
        <f t="shared" si="11"/>
        <v>57.13676993250114</v>
      </c>
      <c r="H35" s="347"/>
      <c r="I35" s="9">
        <v>400000</v>
      </c>
      <c r="J35" s="160" t="s">
        <v>296</v>
      </c>
    </row>
    <row r="36" spans="1:10" ht="15.75">
      <c r="A36" s="181"/>
      <c r="B36" s="181"/>
      <c r="C36" s="181"/>
      <c r="D36" s="406"/>
      <c r="E36" s="406"/>
      <c r="F36" s="406"/>
      <c r="G36" s="406"/>
      <c r="H36" s="347"/>
      <c r="I36" s="9"/>
      <c r="J36" s="160"/>
    </row>
    <row r="37" spans="1:10" ht="18.75">
      <c r="A37" s="238" t="s">
        <v>419</v>
      </c>
      <c r="B37" s="181"/>
      <c r="C37" s="181"/>
      <c r="D37" s="406"/>
      <c r="E37" s="406"/>
      <c r="F37" s="406"/>
      <c r="G37" s="406"/>
      <c r="H37" s="347"/>
      <c r="I37" s="9"/>
      <c r="J37" s="160"/>
    </row>
    <row r="38" spans="1:10" ht="15.75">
      <c r="A38" s="28" t="s">
        <v>313</v>
      </c>
      <c r="B38" s="181"/>
      <c r="C38" s="185">
        <v>45000</v>
      </c>
      <c r="D38" s="260">
        <f t="shared" si="8"/>
        <v>11.39240506329114</v>
      </c>
      <c r="E38" s="261">
        <f t="shared" si="9"/>
        <v>12.14601124990553</v>
      </c>
      <c r="F38" s="262">
        <f t="shared" si="10"/>
        <v>5.695207672583776</v>
      </c>
      <c r="G38" s="263">
        <f t="shared" si="11"/>
        <v>8.715778464279834</v>
      </c>
      <c r="H38" s="347"/>
      <c r="I38" s="185">
        <v>45000</v>
      </c>
      <c r="J38" s="160"/>
    </row>
    <row r="39" spans="1:10" ht="16.5" thickBot="1">
      <c r="A39" s="4" t="s">
        <v>296</v>
      </c>
      <c r="B39" s="181"/>
      <c r="C39" s="185">
        <v>250000</v>
      </c>
      <c r="D39" s="260">
        <f t="shared" si="8"/>
        <v>63.29113924050633</v>
      </c>
      <c r="E39" s="261">
        <f t="shared" si="9"/>
        <v>67.47784027725295</v>
      </c>
      <c r="F39" s="262">
        <f t="shared" si="10"/>
        <v>31.640042625465426</v>
      </c>
      <c r="G39" s="263">
        <f t="shared" si="11"/>
        <v>48.4209914682213</v>
      </c>
      <c r="H39" s="347"/>
      <c r="I39" s="185">
        <v>400000</v>
      </c>
      <c r="J39" s="160"/>
    </row>
    <row r="40" spans="1:10" ht="16.5" thickBot="1">
      <c r="A40" s="246" t="s">
        <v>433</v>
      </c>
      <c r="B40" s="335"/>
      <c r="C40" s="337">
        <f>SUM(C38:C39)</f>
        <v>295000</v>
      </c>
      <c r="D40" s="260">
        <f t="shared" si="8"/>
        <v>74.68354430379746</v>
      </c>
      <c r="E40" s="261">
        <f t="shared" si="9"/>
        <v>79.62385152715848</v>
      </c>
      <c r="F40" s="262">
        <f t="shared" si="10"/>
        <v>37.3352502980492</v>
      </c>
      <c r="G40" s="263">
        <f t="shared" si="11"/>
        <v>57.13676993250114</v>
      </c>
      <c r="H40" s="347"/>
      <c r="I40" s="9"/>
      <c r="J40" s="160"/>
    </row>
    <row r="41" spans="1:10" ht="15.75">
      <c r="A41" s="246"/>
      <c r="B41" s="335"/>
      <c r="C41" s="409"/>
      <c r="D41" s="257"/>
      <c r="E41" s="257"/>
      <c r="F41" s="257"/>
      <c r="G41" s="257"/>
      <c r="H41" s="347"/>
      <c r="I41" s="9"/>
      <c r="J41" s="160"/>
    </row>
    <row r="42" spans="1:10" ht="16.5" thickBot="1">
      <c r="A42" s="224" t="s">
        <v>440</v>
      </c>
      <c r="B42" s="224"/>
      <c r="C42" s="116">
        <v>550000</v>
      </c>
      <c r="D42" s="212"/>
      <c r="E42" s="214"/>
      <c r="F42" s="215"/>
      <c r="G42" s="217"/>
      <c r="H42" s="347"/>
      <c r="I42" s="9"/>
      <c r="J42" s="160"/>
    </row>
    <row r="43" spans="1:10" ht="19.5" thickBot="1">
      <c r="A43" s="307" t="s">
        <v>431</v>
      </c>
      <c r="B43" s="364"/>
      <c r="C43" s="339">
        <f>SUM(C30+C35+C40+C42)</f>
        <v>2698000</v>
      </c>
      <c r="D43" s="317">
        <f t="shared" si="8"/>
        <v>683.0379746835443</v>
      </c>
      <c r="E43" s="345">
        <f t="shared" si="9"/>
        <v>728.2208522721138</v>
      </c>
      <c r="F43" s="275">
        <f t="shared" si="10"/>
        <v>341.45934001402287</v>
      </c>
      <c r="G43" s="276">
        <f t="shared" si="11"/>
        <v>522.5593399250442</v>
      </c>
      <c r="H43" s="401"/>
      <c r="I43" s="9">
        <f>SUM(I33:I42)</f>
        <v>1140000</v>
      </c>
      <c r="J43" s="160"/>
    </row>
    <row r="44" spans="4:10" ht="16.5" thickBot="1">
      <c r="D44" s="28"/>
      <c r="E44" s="28"/>
      <c r="F44" s="28"/>
      <c r="G44" s="28"/>
      <c r="J44" s="160"/>
    </row>
    <row r="45" spans="1:10" ht="16.5" thickBot="1">
      <c r="A45" s="52" t="s">
        <v>359</v>
      </c>
      <c r="B45" s="52"/>
      <c r="C45" s="104">
        <f>H8-C43</f>
        <v>-612035.6799999999</v>
      </c>
      <c r="D45" s="317">
        <f t="shared" si="8"/>
        <v>-154.94574177215188</v>
      </c>
      <c r="E45" s="345">
        <f>C45/E$1</f>
        <v>-165.19538343607957</v>
      </c>
      <c r="F45" s="275">
        <f>C45/F$1</f>
        <v>-77.45934001402286</v>
      </c>
      <c r="G45" s="276">
        <f>C45/G$1</f>
        <v>-118.54149775810808</v>
      </c>
      <c r="H45" s="52"/>
      <c r="I45" s="52"/>
      <c r="J45" s="52"/>
    </row>
    <row r="46" spans="1:10" ht="15.75">
      <c r="A46" s="52"/>
      <c r="B46" s="52"/>
      <c r="C46" s="104"/>
      <c r="D46" s="78"/>
      <c r="E46" s="78"/>
      <c r="F46" s="78"/>
      <c r="G46" s="78"/>
      <c r="H46" s="52"/>
      <c r="I46" s="52"/>
      <c r="J46" s="52"/>
    </row>
    <row r="47" spans="1:10" ht="15.75">
      <c r="A47" s="52"/>
      <c r="B47" s="52"/>
      <c r="C47" s="104"/>
      <c r="D47" s="10"/>
      <c r="E47" s="10"/>
      <c r="F47" s="10"/>
      <c r="G47" s="10"/>
      <c r="H47" s="52"/>
      <c r="I47" s="52"/>
      <c r="J47" s="52"/>
    </row>
    <row r="48" spans="1:10" ht="15.75">
      <c r="A48" s="52"/>
      <c r="B48" s="52"/>
      <c r="C48" s="104"/>
      <c r="D48" s="10"/>
      <c r="E48" s="10"/>
      <c r="F48" s="10"/>
      <c r="G48" s="10"/>
      <c r="H48" s="52"/>
      <c r="I48" s="52"/>
      <c r="J48" s="52"/>
    </row>
    <row r="49" spans="1:10" ht="15.75">
      <c r="A49" s="52"/>
      <c r="B49" s="52"/>
      <c r="C49" s="104"/>
      <c r="D49" s="10"/>
      <c r="E49" s="10"/>
      <c r="F49" s="10"/>
      <c r="G49" s="10"/>
      <c r="H49" s="52"/>
      <c r="I49" s="52"/>
      <c r="J49" s="52"/>
    </row>
    <row r="50" spans="1:10" ht="15.75">
      <c r="A50" s="52"/>
      <c r="B50" s="52"/>
      <c r="C50" s="104"/>
      <c r="D50" s="10"/>
      <c r="E50" s="10"/>
      <c r="F50" s="10"/>
      <c r="G50" s="10"/>
      <c r="H50" s="52"/>
      <c r="I50" s="52"/>
      <c r="J50" s="52"/>
    </row>
    <row r="51" spans="1:10" ht="15.75">
      <c r="A51" s="52"/>
      <c r="B51" s="52"/>
      <c r="C51" s="104"/>
      <c r="D51" s="10"/>
      <c r="E51" s="10"/>
      <c r="F51" s="10"/>
      <c r="G51" s="10"/>
      <c r="H51" s="52"/>
      <c r="I51" s="52"/>
      <c r="J51" s="52"/>
    </row>
    <row r="52" spans="1:10" ht="15.75">
      <c r="A52" s="52"/>
      <c r="B52" s="52"/>
      <c r="C52" s="104"/>
      <c r="D52" s="10"/>
      <c r="E52" s="10"/>
      <c r="F52" s="10"/>
      <c r="G52" s="10"/>
      <c r="H52" s="52"/>
      <c r="I52" s="52"/>
      <c r="J52" s="52"/>
    </row>
    <row r="53" spans="1:10" ht="15.75">
      <c r="A53" s="52"/>
      <c r="B53" s="52"/>
      <c r="C53" s="104"/>
      <c r="D53" s="10"/>
      <c r="E53" s="10"/>
      <c r="F53" s="10"/>
      <c r="G53" s="10"/>
      <c r="H53" s="52"/>
      <c r="I53" s="52"/>
      <c r="J53" s="52"/>
    </row>
    <row r="54" spans="1:10" ht="15.75">
      <c r="A54" s="52"/>
      <c r="B54" s="52"/>
      <c r="C54" s="104"/>
      <c r="D54" s="10"/>
      <c r="E54" s="10"/>
      <c r="F54" s="10"/>
      <c r="G54" s="10"/>
      <c r="H54" s="52"/>
      <c r="I54" s="52"/>
      <c r="J54" s="52"/>
    </row>
    <row r="55" spans="1:10" ht="15.75">
      <c r="A55" s="52"/>
      <c r="B55" s="52"/>
      <c r="C55" s="104"/>
      <c r="D55" s="10"/>
      <c r="E55" s="10"/>
      <c r="F55" s="10"/>
      <c r="G55" s="10"/>
      <c r="H55" s="52"/>
      <c r="I55" s="52"/>
      <c r="J55" s="52"/>
    </row>
    <row r="56" spans="1:10" ht="15.75">
      <c r="A56" s="52"/>
      <c r="B56" s="52"/>
      <c r="C56" s="104"/>
      <c r="D56" s="10"/>
      <c r="E56" s="10"/>
      <c r="F56" s="10"/>
      <c r="G56" s="10"/>
      <c r="H56" s="52"/>
      <c r="I56" s="52"/>
      <c r="J56" s="52"/>
    </row>
    <row r="57" spans="1:10" ht="15.75">
      <c r="A57" s="52"/>
      <c r="B57" s="52"/>
      <c r="C57" s="104"/>
      <c r="D57" s="10"/>
      <c r="E57" s="10"/>
      <c r="F57" s="10"/>
      <c r="G57" s="10"/>
      <c r="H57" s="52"/>
      <c r="I57" s="52"/>
      <c r="J57" s="52"/>
    </row>
    <row r="58" spans="1:10" ht="15.75">
      <c r="A58" s="52"/>
      <c r="B58" s="52"/>
      <c r="C58" s="104"/>
      <c r="D58" s="10"/>
      <c r="E58" s="10"/>
      <c r="F58" s="10"/>
      <c r="G58" s="10"/>
      <c r="H58" s="52"/>
      <c r="I58" s="52"/>
      <c r="J58" s="52"/>
    </row>
    <row r="59" spans="1:10" ht="15.75">
      <c r="A59" s="52"/>
      <c r="B59" s="52"/>
      <c r="C59" s="104"/>
      <c r="D59" s="10"/>
      <c r="E59" s="10"/>
      <c r="F59" s="10"/>
      <c r="G59" s="10"/>
      <c r="H59" s="52"/>
      <c r="I59" s="52"/>
      <c r="J59" s="52"/>
    </row>
    <row r="60" spans="1:10" ht="15.75">
      <c r="A60" s="52"/>
      <c r="B60" s="52"/>
      <c r="C60" s="104"/>
      <c r="D60" s="73"/>
      <c r="E60" s="73"/>
      <c r="F60" s="73"/>
      <c r="G60" s="73"/>
      <c r="H60" s="52"/>
      <c r="I60" s="52"/>
      <c r="J60" s="52"/>
    </row>
    <row r="61" spans="1:7" ht="15.75">
      <c r="A61" s="4" t="s">
        <v>264</v>
      </c>
      <c r="C61" s="104"/>
      <c r="D61" s="47"/>
      <c r="E61" s="47"/>
      <c r="F61" s="47"/>
      <c r="G61" s="47"/>
    </row>
    <row r="62" spans="1:7" ht="15.75">
      <c r="A62" s="4" t="s">
        <v>231</v>
      </c>
      <c r="D62" s="47"/>
      <c r="E62" s="47"/>
      <c r="F62" s="47"/>
      <c r="G62" s="47"/>
    </row>
    <row r="63" spans="1:7" ht="15.75">
      <c r="A63" s="4" t="s">
        <v>265</v>
      </c>
      <c r="D63" s="47"/>
      <c r="E63" s="47"/>
      <c r="F63" s="47"/>
      <c r="G63" s="47"/>
    </row>
    <row r="64" ht="15.75">
      <c r="A64" s="4" t="s">
        <v>211</v>
      </c>
    </row>
    <row r="65" ht="15.75">
      <c r="A65" s="4" t="s">
        <v>226</v>
      </c>
    </row>
    <row r="66" ht="15.75">
      <c r="A66" s="4" t="s">
        <v>212</v>
      </c>
    </row>
    <row r="67" ht="15.75">
      <c r="A67" s="4" t="s">
        <v>213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0">
      <selection activeCell="G4" sqref="G4"/>
    </sheetView>
  </sheetViews>
  <sheetFormatPr defaultColWidth="9.00390625" defaultRowHeight="15.75"/>
  <cols>
    <col min="1" max="1" width="36.875" style="25" customWidth="1"/>
    <col min="2" max="2" width="11.50390625" style="28" customWidth="1"/>
    <col min="3" max="3" width="12.375" style="70" customWidth="1"/>
    <col min="4" max="5" width="9.00390625" style="71" customWidth="1"/>
    <col min="6" max="6" width="12.625" style="71" customWidth="1"/>
    <col min="7" max="7" width="9.00390625" style="71" customWidth="1"/>
    <col min="8" max="8" width="11.375" style="115" customWidth="1"/>
    <col min="9" max="11" width="9.00390625" style="8" customWidth="1"/>
    <col min="12" max="16384" width="9.00390625" style="9" customWidth="1"/>
  </cols>
  <sheetData>
    <row r="1" spans="1:11" ht="21.75" thickBot="1">
      <c r="A1" s="1" t="s">
        <v>62</v>
      </c>
      <c r="B1" s="48" t="s">
        <v>46</v>
      </c>
      <c r="C1"/>
      <c r="D1" s="123">
        <f>Totals!$E$2</f>
        <v>3950</v>
      </c>
      <c r="E1" s="124">
        <f>Totals!$F$2</f>
        <v>3704.92</v>
      </c>
      <c r="F1" s="125">
        <f>Totals!$G$2</f>
        <v>7901.38</v>
      </c>
      <c r="G1" s="126">
        <f>Totals!$H$2</f>
        <v>5163.05</v>
      </c>
      <c r="H1" s="18" t="s">
        <v>0</v>
      </c>
      <c r="I1" s="9"/>
      <c r="J1" s="9"/>
      <c r="K1" s="9"/>
    </row>
    <row r="2" spans="1:11" ht="16.5" thickBot="1">
      <c r="A2" s="9"/>
      <c r="B2" s="78"/>
      <c r="C2" s="78"/>
      <c r="D2" s="98" t="s">
        <v>299</v>
      </c>
      <c r="E2" s="99" t="s">
        <v>300</v>
      </c>
      <c r="F2" s="44" t="s">
        <v>305</v>
      </c>
      <c r="G2" s="61" t="s">
        <v>306</v>
      </c>
      <c r="H2" s="78"/>
      <c r="I2" s="78"/>
      <c r="J2" s="9"/>
      <c r="K2" s="9"/>
    </row>
    <row r="3" spans="1:11" ht="15.75">
      <c r="A3" s="4" t="s">
        <v>569</v>
      </c>
      <c r="B3" s="97" t="s">
        <v>64</v>
      </c>
      <c r="C3" s="32"/>
      <c r="D3" s="80">
        <f aca="true" t="shared" si="0" ref="D3:D8">F3*F$1/D$1</f>
        <v>1362.1178980253164</v>
      </c>
      <c r="E3" s="66">
        <f aca="true" t="shared" si="1" ref="E3:E8">F3*F$1/E$1</f>
        <v>1452.2218285954893</v>
      </c>
      <c r="F3" s="198">
        <v>680.94</v>
      </c>
      <c r="G3" s="68">
        <f aca="true" t="shared" si="2" ref="G3:G8">F3*F$1/G$1</f>
        <v>1042.090566080127</v>
      </c>
      <c r="H3" s="421">
        <f aca="true" t="shared" si="3" ref="H3:H8">F3*$F$1</f>
        <v>5380365.6972</v>
      </c>
      <c r="I3" s="9"/>
      <c r="J3" s="9"/>
      <c r="K3" s="9"/>
    </row>
    <row r="4" spans="1:11" ht="15.75">
      <c r="A4" s="78"/>
      <c r="B4" s="97" t="s">
        <v>544</v>
      </c>
      <c r="C4" s="78"/>
      <c r="D4" s="80">
        <f t="shared" si="0"/>
        <v>500.0873417721519</v>
      </c>
      <c r="E4" s="66">
        <f t="shared" si="1"/>
        <v>533.1680576098809</v>
      </c>
      <c r="F4" s="57">
        <v>250</v>
      </c>
      <c r="G4" s="68">
        <f t="shared" si="2"/>
        <v>382.5926535671744</v>
      </c>
      <c r="H4" s="421">
        <f t="shared" si="3"/>
        <v>1975345</v>
      </c>
      <c r="I4" s="78"/>
      <c r="J4" s="9"/>
      <c r="K4" s="9"/>
    </row>
    <row r="5" spans="1:11" ht="15.75">
      <c r="A5" s="78"/>
      <c r="B5" s="78"/>
      <c r="C5" s="78"/>
      <c r="D5" s="80">
        <f t="shared" si="0"/>
        <v>0</v>
      </c>
      <c r="E5" s="66">
        <f t="shared" si="1"/>
        <v>0</v>
      </c>
      <c r="F5" s="57"/>
      <c r="G5" s="68">
        <f t="shared" si="2"/>
        <v>0</v>
      </c>
      <c r="H5" s="421">
        <f t="shared" si="3"/>
        <v>0</v>
      </c>
      <c r="I5" s="78"/>
      <c r="J5" s="9"/>
      <c r="K5" s="9"/>
    </row>
    <row r="6" spans="1:11" ht="15.75">
      <c r="A6" s="78"/>
      <c r="B6" s="78"/>
      <c r="C6" s="78"/>
      <c r="D6" s="80">
        <f t="shared" si="0"/>
        <v>0</v>
      </c>
      <c r="E6" s="66">
        <f t="shared" si="1"/>
        <v>0</v>
      </c>
      <c r="F6" s="57"/>
      <c r="G6" s="68">
        <f t="shared" si="2"/>
        <v>0</v>
      </c>
      <c r="H6" s="421">
        <f t="shared" si="3"/>
        <v>0</v>
      </c>
      <c r="I6" s="78"/>
      <c r="J6" s="9"/>
      <c r="K6" s="9"/>
    </row>
    <row r="7" spans="1:11" ht="16.5" thickBot="1">
      <c r="A7" s="402"/>
      <c r="B7" s="402"/>
      <c r="C7" s="402"/>
      <c r="D7" s="79">
        <f t="shared" si="0"/>
        <v>0</v>
      </c>
      <c r="E7" s="195">
        <f t="shared" si="1"/>
        <v>0</v>
      </c>
      <c r="F7" s="172"/>
      <c r="G7" s="164">
        <f t="shared" si="2"/>
        <v>0</v>
      </c>
      <c r="H7" s="421">
        <f t="shared" si="3"/>
        <v>0</v>
      </c>
      <c r="I7" s="78"/>
      <c r="J7" s="9"/>
      <c r="K7" s="9"/>
    </row>
    <row r="8" spans="1:11" ht="19.5" thickBot="1">
      <c r="A8" s="453" t="s">
        <v>502</v>
      </c>
      <c r="B8" s="480"/>
      <c r="C8" s="483"/>
      <c r="D8" s="429">
        <f t="shared" si="0"/>
        <v>1862.2052397974685</v>
      </c>
      <c r="E8" s="484">
        <f t="shared" si="1"/>
        <v>1985.3898862053702</v>
      </c>
      <c r="F8" s="285">
        <f>SUM(F3:F7)</f>
        <v>930.94</v>
      </c>
      <c r="G8" s="485">
        <f t="shared" si="2"/>
        <v>1424.6832196473015</v>
      </c>
      <c r="H8" s="423">
        <f t="shared" si="3"/>
        <v>7355710.6972</v>
      </c>
      <c r="I8" s="389"/>
      <c r="J8" s="9"/>
      <c r="K8" s="9"/>
    </row>
    <row r="9" spans="1:11" ht="15.75">
      <c r="A9" s="37"/>
      <c r="B9" s="52"/>
      <c r="C9" s="482"/>
      <c r="D9" s="102"/>
      <c r="E9" s="102"/>
      <c r="F9" s="102"/>
      <c r="G9" s="102"/>
      <c r="H9" s="422"/>
      <c r="I9" s="78"/>
      <c r="J9" s="9"/>
      <c r="K9" s="9"/>
    </row>
    <row r="10" spans="1:8" ht="15.75">
      <c r="A10" s="73" t="s">
        <v>70</v>
      </c>
      <c r="B10" s="74">
        <v>39155</v>
      </c>
      <c r="C10" s="75">
        <v>60000</v>
      </c>
      <c r="D10" s="194">
        <f aca="true" t="shared" si="4" ref="D10:D15">C10/D$1</f>
        <v>15.189873417721518</v>
      </c>
      <c r="E10" s="76">
        <f aca="true" t="shared" si="5" ref="E10:E15">C10/E$1</f>
        <v>16.194681666540706</v>
      </c>
      <c r="F10" s="198">
        <f aca="true" t="shared" si="6" ref="F10:F16">C10/F$1</f>
        <v>7.593610230111702</v>
      </c>
      <c r="G10" s="199">
        <f aca="true" t="shared" si="7" ref="G10:G15">C10/G$1</f>
        <v>11.621037952373113</v>
      </c>
      <c r="H10" s="165"/>
    </row>
    <row r="11" spans="1:8" ht="15.75">
      <c r="A11" s="33" t="s">
        <v>71</v>
      </c>
      <c r="B11" s="63">
        <v>39155</v>
      </c>
      <c r="C11" s="64">
        <v>50000</v>
      </c>
      <c r="D11" s="79">
        <f t="shared" si="4"/>
        <v>12.658227848101266</v>
      </c>
      <c r="E11" s="76">
        <f t="shared" si="5"/>
        <v>13.49556805545059</v>
      </c>
      <c r="F11" s="67">
        <f t="shared" si="6"/>
        <v>6.328008525093085</v>
      </c>
      <c r="G11" s="68">
        <f t="shared" si="7"/>
        <v>9.68419829364426</v>
      </c>
      <c r="H11" s="166"/>
    </row>
    <row r="12" spans="1:8" ht="15.75">
      <c r="A12" s="33" t="s">
        <v>66</v>
      </c>
      <c r="B12" s="63">
        <v>39156</v>
      </c>
      <c r="C12" s="64">
        <v>100000</v>
      </c>
      <c r="D12" s="79">
        <f t="shared" si="4"/>
        <v>25.31645569620253</v>
      </c>
      <c r="E12" s="76">
        <f t="shared" si="5"/>
        <v>26.99113611090118</v>
      </c>
      <c r="F12" s="67">
        <f t="shared" si="6"/>
        <v>12.65601705018617</v>
      </c>
      <c r="G12" s="68">
        <f t="shared" si="7"/>
        <v>19.36839658728852</v>
      </c>
      <c r="H12" s="167"/>
    </row>
    <row r="13" spans="1:8" ht="15.75">
      <c r="A13" s="33" t="s">
        <v>65</v>
      </c>
      <c r="B13" s="63">
        <v>39157</v>
      </c>
      <c r="C13" s="64">
        <v>48000</v>
      </c>
      <c r="D13" s="79">
        <f t="shared" si="4"/>
        <v>12.151898734177216</v>
      </c>
      <c r="E13" s="76">
        <f t="shared" si="5"/>
        <v>12.955745333232565</v>
      </c>
      <c r="F13" s="67">
        <f t="shared" si="6"/>
        <v>6.074888184089361</v>
      </c>
      <c r="G13" s="68">
        <f t="shared" si="7"/>
        <v>9.29683036189849</v>
      </c>
      <c r="H13" s="166"/>
    </row>
    <row r="14" spans="1:8" ht="15.75">
      <c r="A14" s="33" t="s">
        <v>72</v>
      </c>
      <c r="B14" s="63">
        <v>39157</v>
      </c>
      <c r="C14" s="64">
        <v>60000</v>
      </c>
      <c r="D14" s="79">
        <f t="shared" si="4"/>
        <v>15.189873417721518</v>
      </c>
      <c r="E14" s="76">
        <f t="shared" si="5"/>
        <v>16.194681666540706</v>
      </c>
      <c r="F14" s="67">
        <f t="shared" si="6"/>
        <v>7.593610230111702</v>
      </c>
      <c r="G14" s="68">
        <f t="shared" si="7"/>
        <v>11.621037952373113</v>
      </c>
      <c r="H14" s="166"/>
    </row>
    <row r="15" spans="1:8" ht="15.75">
      <c r="A15" s="33" t="s">
        <v>66</v>
      </c>
      <c r="B15" s="63">
        <v>39157</v>
      </c>
      <c r="C15" s="64">
        <v>100000</v>
      </c>
      <c r="D15" s="79">
        <f t="shared" si="4"/>
        <v>25.31645569620253</v>
      </c>
      <c r="E15" s="76">
        <f t="shared" si="5"/>
        <v>26.99113611090118</v>
      </c>
      <c r="F15" s="67">
        <f t="shared" si="6"/>
        <v>12.65601705018617</v>
      </c>
      <c r="G15" s="68">
        <f t="shared" si="7"/>
        <v>19.36839658728852</v>
      </c>
      <c r="H15" s="166"/>
    </row>
    <row r="16" spans="1:8" ht="15.75">
      <c r="A16" s="33" t="s">
        <v>136</v>
      </c>
      <c r="B16" s="63">
        <v>39209</v>
      </c>
      <c r="C16" s="64">
        <f>D16*D$1</f>
        <v>1738000</v>
      </c>
      <c r="D16" s="80">
        <v>440</v>
      </c>
      <c r="E16" s="66">
        <f>F16*F$1/E$1</f>
        <v>469.1059456074625</v>
      </c>
      <c r="F16" s="67">
        <f t="shared" si="6"/>
        <v>219.96157633223564</v>
      </c>
      <c r="G16" s="68">
        <f>F16*F$1/G$1</f>
        <v>336.62273268707446</v>
      </c>
      <c r="H16" s="166"/>
    </row>
    <row r="17" spans="1:8" ht="15.75">
      <c r="A17" s="33" t="s">
        <v>122</v>
      </c>
      <c r="B17" s="63">
        <v>39211</v>
      </c>
      <c r="C17" s="64">
        <v>7500</v>
      </c>
      <c r="D17" s="79">
        <f aca="true" t="shared" si="8" ref="D17:D23">C17/D$1</f>
        <v>1.8987341772151898</v>
      </c>
      <c r="E17" s="76">
        <f aca="true" t="shared" si="9" ref="E17:E23">C17/E$1</f>
        <v>2.0243352083175883</v>
      </c>
      <c r="F17" s="67">
        <f aca="true" t="shared" si="10" ref="F17:F23">C17/F$1</f>
        <v>0.9492012787639628</v>
      </c>
      <c r="G17" s="68">
        <f aca="true" t="shared" si="11" ref="G17:G23">C17/G$1</f>
        <v>1.4526297440466391</v>
      </c>
      <c r="H17" s="166"/>
    </row>
    <row r="18" spans="1:8" ht="15.75">
      <c r="A18" s="33" t="s">
        <v>139</v>
      </c>
      <c r="B18" s="63">
        <v>39214</v>
      </c>
      <c r="C18" s="64">
        <v>200000</v>
      </c>
      <c r="D18" s="79">
        <f t="shared" si="8"/>
        <v>50.63291139240506</v>
      </c>
      <c r="E18" s="76">
        <f t="shared" si="9"/>
        <v>53.98227222180236</v>
      </c>
      <c r="F18" s="67">
        <f t="shared" si="10"/>
        <v>25.31203410037234</v>
      </c>
      <c r="G18" s="68">
        <f t="shared" si="11"/>
        <v>38.73679317457704</v>
      </c>
      <c r="H18" s="166"/>
    </row>
    <row r="19" spans="1:8" ht="15.75">
      <c r="A19" s="33" t="s">
        <v>121</v>
      </c>
      <c r="B19" s="63">
        <v>39217</v>
      </c>
      <c r="C19" s="64">
        <v>47000</v>
      </c>
      <c r="D19" s="79">
        <f t="shared" si="8"/>
        <v>11.89873417721519</v>
      </c>
      <c r="E19" s="76">
        <f t="shared" si="9"/>
        <v>12.685833972123554</v>
      </c>
      <c r="F19" s="67">
        <f t="shared" si="10"/>
        <v>5.9483280135875</v>
      </c>
      <c r="G19" s="68">
        <f t="shared" si="11"/>
        <v>9.103146396025604</v>
      </c>
      <c r="H19" s="166"/>
    </row>
    <row r="20" spans="1:8" ht="15.75">
      <c r="A20" s="33" t="s">
        <v>198</v>
      </c>
      <c r="B20" s="63">
        <v>39217</v>
      </c>
      <c r="C20" s="64">
        <v>120000</v>
      </c>
      <c r="D20" s="79">
        <f t="shared" si="8"/>
        <v>30.379746835443036</v>
      </c>
      <c r="E20" s="76">
        <f t="shared" si="9"/>
        <v>32.38936333308141</v>
      </c>
      <c r="F20" s="67">
        <f t="shared" si="10"/>
        <v>15.187220460223404</v>
      </c>
      <c r="G20" s="68">
        <f t="shared" si="11"/>
        <v>23.242075904746226</v>
      </c>
      <c r="H20" s="166"/>
    </row>
    <row r="21" spans="1:8" ht="15.75">
      <c r="A21" s="33" t="s">
        <v>199</v>
      </c>
      <c r="B21" s="63">
        <v>39217</v>
      </c>
      <c r="C21" s="64">
        <v>67400</v>
      </c>
      <c r="D21" s="79">
        <f t="shared" si="8"/>
        <v>17.063291139240505</v>
      </c>
      <c r="E21" s="76">
        <f t="shared" si="9"/>
        <v>18.192025738747397</v>
      </c>
      <c r="F21" s="67">
        <f t="shared" si="10"/>
        <v>8.530155491825479</v>
      </c>
      <c r="G21" s="68">
        <f t="shared" si="11"/>
        <v>13.054299299832463</v>
      </c>
      <c r="H21" s="166"/>
    </row>
    <row r="22" spans="1:8" ht="15.75">
      <c r="A22" s="33" t="s">
        <v>132</v>
      </c>
      <c r="B22" s="63">
        <v>39237</v>
      </c>
      <c r="C22" s="64">
        <v>59000</v>
      </c>
      <c r="D22" s="79">
        <f t="shared" si="8"/>
        <v>14.936708860759493</v>
      </c>
      <c r="E22" s="76">
        <f t="shared" si="9"/>
        <v>15.924770305431696</v>
      </c>
      <c r="F22" s="67">
        <f t="shared" si="10"/>
        <v>7.46705005960984</v>
      </c>
      <c r="G22" s="68">
        <f t="shared" si="11"/>
        <v>11.427353986500227</v>
      </c>
      <c r="H22" s="166"/>
    </row>
    <row r="23" spans="1:8" ht="15.75">
      <c r="A23" s="33" t="s">
        <v>133</v>
      </c>
      <c r="B23" s="63">
        <v>39237</v>
      </c>
      <c r="C23" s="64">
        <v>80000</v>
      </c>
      <c r="D23" s="79">
        <f t="shared" si="8"/>
        <v>20.253164556962027</v>
      </c>
      <c r="E23" s="76">
        <f t="shared" si="9"/>
        <v>21.592908888720945</v>
      </c>
      <c r="F23" s="67">
        <f t="shared" si="10"/>
        <v>10.124813640148936</v>
      </c>
      <c r="G23" s="68">
        <f t="shared" si="11"/>
        <v>15.494717269830817</v>
      </c>
      <c r="H23" s="166"/>
    </row>
    <row r="24" spans="1:8" ht="15.75">
      <c r="A24" s="33" t="s">
        <v>137</v>
      </c>
      <c r="B24" s="63">
        <v>39307</v>
      </c>
      <c r="C24" s="64">
        <f>D24*D$1</f>
        <v>624100</v>
      </c>
      <c r="D24" s="79">
        <v>158</v>
      </c>
      <c r="E24" s="66">
        <f>F24*F$1/E$1</f>
        <v>168.45168046813427</v>
      </c>
      <c r="F24" s="67">
        <f aca="true" t="shared" si="12" ref="F24:F29">C24/F$1</f>
        <v>78.98620241021189</v>
      </c>
      <c r="G24" s="68">
        <f>F24*F$1/G$1</f>
        <v>120.87816310126766</v>
      </c>
      <c r="H24" s="166"/>
    </row>
    <row r="25" spans="1:8" ht="15.75">
      <c r="A25" s="33" t="s">
        <v>134</v>
      </c>
      <c r="B25" s="63">
        <v>39307</v>
      </c>
      <c r="C25" s="64">
        <v>100000</v>
      </c>
      <c r="D25" s="79">
        <f>C25/D$1</f>
        <v>25.31645569620253</v>
      </c>
      <c r="E25" s="76">
        <f>C25/E$1</f>
        <v>26.99113611090118</v>
      </c>
      <c r="F25" s="67">
        <f t="shared" si="12"/>
        <v>12.65601705018617</v>
      </c>
      <c r="G25" s="68">
        <f>C25/G$1</f>
        <v>19.36839658728852</v>
      </c>
      <c r="H25" s="166"/>
    </row>
    <row r="26" spans="1:8" ht="15.75">
      <c r="A26" s="33" t="s">
        <v>138</v>
      </c>
      <c r="B26" s="63">
        <v>39309</v>
      </c>
      <c r="C26" s="64">
        <v>400000</v>
      </c>
      <c r="D26" s="79">
        <f>C26/D$1</f>
        <v>101.26582278481013</v>
      </c>
      <c r="E26" s="76">
        <f>C26/E$1</f>
        <v>107.96454444360472</v>
      </c>
      <c r="F26" s="67">
        <f t="shared" si="12"/>
        <v>50.62406820074468</v>
      </c>
      <c r="G26" s="68">
        <f>C26/G$1</f>
        <v>77.47358634915408</v>
      </c>
      <c r="H26" s="166"/>
    </row>
    <row r="27" spans="1:8" ht="15.75">
      <c r="A27" s="33" t="s">
        <v>135</v>
      </c>
      <c r="B27" s="63">
        <v>39309</v>
      </c>
      <c r="C27" s="64">
        <v>80000</v>
      </c>
      <c r="D27" s="79">
        <f>C27/D$1</f>
        <v>20.253164556962027</v>
      </c>
      <c r="E27" s="76">
        <f>C27/E$1</f>
        <v>21.592908888720945</v>
      </c>
      <c r="F27" s="67">
        <f t="shared" si="12"/>
        <v>10.124813640148936</v>
      </c>
      <c r="G27" s="68">
        <f>C27/G$1</f>
        <v>15.494717269830817</v>
      </c>
      <c r="H27" s="166"/>
    </row>
    <row r="28" spans="1:8" ht="15.75">
      <c r="A28" s="33" t="s">
        <v>200</v>
      </c>
      <c r="B28" s="63" t="s">
        <v>197</v>
      </c>
      <c r="C28" s="64">
        <v>350000</v>
      </c>
      <c r="D28" s="79">
        <f>C28/D$1</f>
        <v>88.60759493670886</v>
      </c>
      <c r="E28" s="76">
        <f>C28/E$1</f>
        <v>94.46897638815413</v>
      </c>
      <c r="F28" s="67">
        <f t="shared" si="12"/>
        <v>44.29605967565159</v>
      </c>
      <c r="G28" s="68">
        <f>C28/G$1</f>
        <v>67.78938805550982</v>
      </c>
      <c r="H28" s="166"/>
    </row>
    <row r="29" spans="1:8" ht="15.75">
      <c r="A29" s="33" t="s">
        <v>281</v>
      </c>
      <c r="B29" s="63">
        <v>39307</v>
      </c>
      <c r="C29" s="162">
        <f>D29*D$1</f>
        <v>869000</v>
      </c>
      <c r="D29" s="79">
        <v>220</v>
      </c>
      <c r="E29" s="195">
        <f>F29*F$1/E$1</f>
        <v>234.55297280373125</v>
      </c>
      <c r="F29" s="197">
        <f t="shared" si="12"/>
        <v>109.98078816611782</v>
      </c>
      <c r="G29" s="164">
        <f>F29*F$1/G$1</f>
        <v>168.31136634353723</v>
      </c>
      <c r="H29" s="166"/>
    </row>
    <row r="30" spans="1:8" ht="15.75">
      <c r="A30" s="33" t="s">
        <v>316</v>
      </c>
      <c r="B30" s="190">
        <v>39325</v>
      </c>
      <c r="C30" s="64">
        <v>250000</v>
      </c>
      <c r="D30" s="80">
        <f>C30/D$1</f>
        <v>63.29113924050633</v>
      </c>
      <c r="E30" s="66">
        <f>C30/E$1</f>
        <v>67.47784027725295</v>
      </c>
      <c r="F30" s="67">
        <f>C30/F$1</f>
        <v>31.640042625465426</v>
      </c>
      <c r="G30" s="68">
        <f>C30/G$1</f>
        <v>48.4209914682213</v>
      </c>
      <c r="H30" s="166"/>
    </row>
    <row r="31" spans="3:7" ht="15.75">
      <c r="C31" s="426"/>
      <c r="D31" s="468"/>
      <c r="E31" s="468"/>
      <c r="F31" s="468"/>
      <c r="G31" s="468"/>
    </row>
    <row r="32" spans="1:8" ht="15.75">
      <c r="A32" s="109" t="s">
        <v>570</v>
      </c>
      <c r="B32" s="63"/>
      <c r="C32" s="192"/>
      <c r="D32" s="424"/>
      <c r="E32" s="425"/>
      <c r="F32" s="425"/>
      <c r="G32" s="425"/>
      <c r="H32" s="166"/>
    </row>
    <row r="33" spans="1:8" ht="15.75">
      <c r="A33" s="33" t="s">
        <v>296</v>
      </c>
      <c r="B33" s="190">
        <v>39448</v>
      </c>
      <c r="C33" s="162">
        <v>250000</v>
      </c>
      <c r="D33" s="80">
        <f>C33/D$1</f>
        <v>63.29113924050633</v>
      </c>
      <c r="E33" s="66">
        <f>C33/E$1</f>
        <v>67.47784027725295</v>
      </c>
      <c r="F33" s="67">
        <f>C33/F$1</f>
        <v>31.640042625465426</v>
      </c>
      <c r="G33" s="68">
        <f>C33/G$1</f>
        <v>48.4209914682213</v>
      </c>
      <c r="H33" s="166"/>
    </row>
    <row r="34" spans="1:8" ht="15.75">
      <c r="A34" s="33"/>
      <c r="B34" s="63"/>
      <c r="C34" s="162"/>
      <c r="D34" s="79"/>
      <c r="E34" s="66"/>
      <c r="F34" s="67"/>
      <c r="G34" s="68"/>
      <c r="H34" s="166"/>
    </row>
    <row r="35" spans="1:8" ht="15.75">
      <c r="A35" s="109" t="s">
        <v>571</v>
      </c>
      <c r="B35" s="63"/>
      <c r="C35" s="162"/>
      <c r="D35" s="79"/>
      <c r="E35" s="66"/>
      <c r="F35" s="67"/>
      <c r="G35" s="68"/>
      <c r="H35" s="166"/>
    </row>
    <row r="36" spans="1:8" ht="15.75">
      <c r="A36" s="33" t="s">
        <v>296</v>
      </c>
      <c r="B36" s="190">
        <v>39572</v>
      </c>
      <c r="C36" s="162">
        <v>250000</v>
      </c>
      <c r="D36" s="80">
        <f>C36/D$1</f>
        <v>63.29113924050633</v>
      </c>
      <c r="E36" s="66">
        <f>C36/E$1</f>
        <v>67.47784027725295</v>
      </c>
      <c r="F36" s="67">
        <f>C36/F$1</f>
        <v>31.640042625465426</v>
      </c>
      <c r="G36" s="68">
        <f>C36/G$1</f>
        <v>48.4209914682213</v>
      </c>
      <c r="H36" s="166"/>
    </row>
    <row r="37" spans="1:8" ht="15.75">
      <c r="A37" s="33" t="s">
        <v>576</v>
      </c>
      <c r="B37" s="63">
        <v>39591</v>
      </c>
      <c r="C37" s="162">
        <f>D37*$D$1</f>
        <v>246875</v>
      </c>
      <c r="D37" s="80">
        <v>62.5</v>
      </c>
      <c r="E37" s="66">
        <f aca="true" t="shared" si="13" ref="E37:E51">C37/E$1</f>
        <v>66.63436727378729</v>
      </c>
      <c r="F37" s="67">
        <f aca="true" t="shared" si="14" ref="F37:F51">C37/F$1</f>
        <v>31.244542092647105</v>
      </c>
      <c r="G37" s="68">
        <f aca="true" t="shared" si="15" ref="G37:G51">C37/G$1</f>
        <v>47.815729074868536</v>
      </c>
      <c r="H37" s="166"/>
    </row>
    <row r="38" spans="1:8" ht="15.75">
      <c r="A38" s="33" t="s">
        <v>539</v>
      </c>
      <c r="B38" s="63">
        <v>39590</v>
      </c>
      <c r="C38" s="162">
        <v>160000</v>
      </c>
      <c r="D38" s="80">
        <f aca="true" t="shared" si="16" ref="D38:D51">C38/D$1</f>
        <v>40.50632911392405</v>
      </c>
      <c r="E38" s="66">
        <f t="shared" si="13"/>
        <v>43.18581777744189</v>
      </c>
      <c r="F38" s="67">
        <f t="shared" si="14"/>
        <v>20.249627280297872</v>
      </c>
      <c r="G38" s="68">
        <f t="shared" si="15"/>
        <v>30.989434539661634</v>
      </c>
      <c r="H38" s="166"/>
    </row>
    <row r="39" spans="1:8" ht="15.75">
      <c r="A39" s="33" t="s">
        <v>573</v>
      </c>
      <c r="B39" s="63">
        <v>39590</v>
      </c>
      <c r="C39" s="162">
        <v>250000</v>
      </c>
      <c r="D39" s="80">
        <f t="shared" si="16"/>
        <v>63.29113924050633</v>
      </c>
      <c r="E39" s="66">
        <f>C39/E$1</f>
        <v>67.47784027725295</v>
      </c>
      <c r="F39" s="67">
        <f>C39/F$1</f>
        <v>31.640042625465426</v>
      </c>
      <c r="G39" s="68">
        <f>C39/G$1</f>
        <v>48.4209914682213</v>
      </c>
      <c r="H39" s="166"/>
    </row>
    <row r="40" spans="1:8" ht="15.75">
      <c r="A40" s="33" t="s">
        <v>77</v>
      </c>
      <c r="B40" s="63">
        <v>39609</v>
      </c>
      <c r="C40" s="162">
        <v>60000</v>
      </c>
      <c r="D40" s="80">
        <f t="shared" si="16"/>
        <v>15.189873417721518</v>
      </c>
      <c r="E40" s="66">
        <f t="shared" si="13"/>
        <v>16.194681666540706</v>
      </c>
      <c r="F40" s="67">
        <f t="shared" si="14"/>
        <v>7.593610230111702</v>
      </c>
      <c r="G40" s="68">
        <f t="shared" si="15"/>
        <v>11.621037952373113</v>
      </c>
      <c r="H40" s="166"/>
    </row>
    <row r="41" spans="1:8" ht="15.75">
      <c r="A41" s="33" t="s">
        <v>567</v>
      </c>
      <c r="B41" s="63">
        <v>39609</v>
      </c>
      <c r="C41" s="162">
        <v>30000</v>
      </c>
      <c r="D41" s="80">
        <f t="shared" si="16"/>
        <v>7.594936708860759</v>
      </c>
      <c r="E41" s="66">
        <f t="shared" si="13"/>
        <v>8.097340833270353</v>
      </c>
      <c r="F41" s="67">
        <f t="shared" si="14"/>
        <v>3.796805115055851</v>
      </c>
      <c r="G41" s="68">
        <f t="shared" si="15"/>
        <v>5.8105189761865566</v>
      </c>
      <c r="H41" s="166"/>
    </row>
    <row r="42" spans="1:8" ht="15.75">
      <c r="A42" s="33" t="s">
        <v>568</v>
      </c>
      <c r="B42" s="63">
        <v>39609</v>
      </c>
      <c r="C42" s="162">
        <v>5000</v>
      </c>
      <c r="D42" s="80">
        <f t="shared" si="16"/>
        <v>1.2658227848101267</v>
      </c>
      <c r="E42" s="66">
        <f t="shared" si="13"/>
        <v>1.349556805545059</v>
      </c>
      <c r="F42" s="67">
        <f t="shared" si="14"/>
        <v>0.6328008525093085</v>
      </c>
      <c r="G42" s="68">
        <f t="shared" si="15"/>
        <v>0.968419829364426</v>
      </c>
      <c r="H42" s="166"/>
    </row>
    <row r="43" spans="1:8" ht="15.75">
      <c r="A43" s="33" t="s">
        <v>575</v>
      </c>
      <c r="B43" s="63">
        <v>39610</v>
      </c>
      <c r="C43" s="162">
        <f>D43*$D$1</f>
        <v>246875</v>
      </c>
      <c r="D43" s="80">
        <v>62.5</v>
      </c>
      <c r="E43" s="66">
        <f t="shared" si="13"/>
        <v>66.63436727378729</v>
      </c>
      <c r="F43" s="67">
        <f t="shared" si="14"/>
        <v>31.244542092647105</v>
      </c>
      <c r="G43" s="68">
        <f t="shared" si="15"/>
        <v>47.815729074868536</v>
      </c>
      <c r="H43" s="166"/>
    </row>
    <row r="44" spans="1:8" ht="15.75">
      <c r="A44" s="33" t="s">
        <v>573</v>
      </c>
      <c r="B44" s="63">
        <v>39610</v>
      </c>
      <c r="C44" s="162">
        <v>125000</v>
      </c>
      <c r="D44" s="80">
        <f t="shared" si="16"/>
        <v>31.645569620253166</v>
      </c>
      <c r="E44" s="66">
        <f t="shared" si="13"/>
        <v>33.738920138626476</v>
      </c>
      <c r="F44" s="67">
        <f t="shared" si="14"/>
        <v>15.820021312732713</v>
      </c>
      <c r="G44" s="68">
        <f t="shared" si="15"/>
        <v>24.21049573411065</v>
      </c>
      <c r="H44" s="166"/>
    </row>
    <row r="45" spans="1:8" ht="15.75">
      <c r="A45" s="33"/>
      <c r="B45" s="63"/>
      <c r="C45" s="162"/>
      <c r="D45" s="65"/>
      <c r="E45" s="65"/>
      <c r="F45" s="65"/>
      <c r="G45" s="65"/>
      <c r="H45" s="166"/>
    </row>
    <row r="46" spans="1:8" ht="15.75">
      <c r="A46" s="109" t="s">
        <v>545</v>
      </c>
      <c r="B46" s="63"/>
      <c r="C46" s="162"/>
      <c r="D46" s="65"/>
      <c r="E46" s="65"/>
      <c r="F46" s="65"/>
      <c r="G46" s="65"/>
      <c r="H46" s="166"/>
    </row>
    <row r="47" spans="1:8" ht="15.75">
      <c r="A47" s="139" t="s">
        <v>546</v>
      </c>
      <c r="B47" s="63">
        <v>39609</v>
      </c>
      <c r="C47" s="162">
        <v>100000</v>
      </c>
      <c r="D47" s="80">
        <f t="shared" si="16"/>
        <v>25.31645569620253</v>
      </c>
      <c r="E47" s="66">
        <f t="shared" si="13"/>
        <v>26.99113611090118</v>
      </c>
      <c r="F47" s="67">
        <f t="shared" si="14"/>
        <v>12.65601705018617</v>
      </c>
      <c r="G47" s="68">
        <f t="shared" si="15"/>
        <v>19.36839658728852</v>
      </c>
      <c r="H47" s="166"/>
    </row>
    <row r="48" spans="1:8" ht="15.75">
      <c r="A48" s="139" t="s">
        <v>547</v>
      </c>
      <c r="B48" s="63">
        <v>39610</v>
      </c>
      <c r="C48" s="162">
        <v>100000</v>
      </c>
      <c r="D48" s="80">
        <f t="shared" si="16"/>
        <v>25.31645569620253</v>
      </c>
      <c r="E48" s="66">
        <f t="shared" si="13"/>
        <v>26.99113611090118</v>
      </c>
      <c r="F48" s="67">
        <f t="shared" si="14"/>
        <v>12.65601705018617</v>
      </c>
      <c r="G48" s="68">
        <f t="shared" si="15"/>
        <v>19.36839658728852</v>
      </c>
      <c r="H48" s="166"/>
    </row>
    <row r="49" spans="1:8" ht="15.75">
      <c r="A49" s="139" t="s">
        <v>548</v>
      </c>
      <c r="B49" s="63"/>
      <c r="C49" s="162"/>
      <c r="D49" s="80">
        <f t="shared" si="16"/>
        <v>0</v>
      </c>
      <c r="E49" s="66">
        <f t="shared" si="13"/>
        <v>0</v>
      </c>
      <c r="F49" s="67">
        <f t="shared" si="14"/>
        <v>0</v>
      </c>
      <c r="G49" s="68">
        <f t="shared" si="15"/>
        <v>0</v>
      </c>
      <c r="H49" s="166"/>
    </row>
    <row r="50" spans="1:8" ht="15.75">
      <c r="A50" s="139"/>
      <c r="B50" s="63"/>
      <c r="C50" s="162"/>
      <c r="D50" s="80">
        <f t="shared" si="16"/>
        <v>0</v>
      </c>
      <c r="E50" s="66">
        <f t="shared" si="13"/>
        <v>0</v>
      </c>
      <c r="F50" s="67">
        <f t="shared" si="14"/>
        <v>0</v>
      </c>
      <c r="G50" s="68">
        <f t="shared" si="15"/>
        <v>0</v>
      </c>
      <c r="H50" s="166"/>
    </row>
    <row r="51" spans="1:8" ht="16.5" thickBot="1">
      <c r="A51" s="240"/>
      <c r="B51" s="491"/>
      <c r="C51" s="162"/>
      <c r="D51" s="79">
        <f t="shared" si="16"/>
        <v>0</v>
      </c>
      <c r="E51" s="195">
        <f t="shared" si="13"/>
        <v>0</v>
      </c>
      <c r="F51" s="197">
        <f t="shared" si="14"/>
        <v>0</v>
      </c>
      <c r="G51" s="164">
        <f t="shared" si="15"/>
        <v>0</v>
      </c>
      <c r="H51" s="166"/>
    </row>
    <row r="52" spans="1:8" ht="16.5" thickBot="1">
      <c r="A52" s="493" t="s">
        <v>7</v>
      </c>
      <c r="B52" s="494"/>
      <c r="C52" s="495">
        <f>SUM(C10:C51)</f>
        <v>7233750</v>
      </c>
      <c r="D52" s="496">
        <f>F52*F$1/D$1</f>
        <v>1831.3291139240507</v>
      </c>
      <c r="E52" s="430">
        <f>F52*F$1/E$1</f>
        <v>1952.471308422314</v>
      </c>
      <c r="F52" s="431">
        <f>C52/F$1</f>
        <v>915.5046333678421</v>
      </c>
      <c r="G52" s="497">
        <f>F52*F$1/G$1</f>
        <v>1401.0613881329834</v>
      </c>
      <c r="H52" s="168"/>
    </row>
    <row r="53" spans="1:8" ht="15.75">
      <c r="A53" s="492"/>
      <c r="B53" s="73"/>
      <c r="C53" s="163"/>
      <c r="D53" s="424"/>
      <c r="E53" s="425"/>
      <c r="F53" s="425"/>
      <c r="G53" s="425"/>
      <c r="H53" s="169"/>
    </row>
    <row r="54" spans="1:8" ht="15.75">
      <c r="A54" s="246" t="s">
        <v>9</v>
      </c>
      <c r="C54" s="70">
        <f>H8-C52</f>
        <v>121960.69720000029</v>
      </c>
      <c r="D54" s="79">
        <f>F54*F$1/D$1</f>
        <v>30.876125873417795</v>
      </c>
      <c r="E54" s="66">
        <f>F54*F$1/E$1</f>
        <v>32.91857778305612</v>
      </c>
      <c r="F54" s="67">
        <f>C54/F$1</f>
        <v>15.435366632157963</v>
      </c>
      <c r="G54" s="68">
        <f>F54*F$1/G$1</f>
        <v>23.621831514318142</v>
      </c>
      <c r="H54" s="168"/>
    </row>
    <row r="55" ht="15.75">
      <c r="H55" s="168"/>
    </row>
  </sheetData>
  <sheetProtection/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6">
      <selection activeCell="A49" sqref="A49:A53"/>
    </sheetView>
  </sheetViews>
  <sheetFormatPr defaultColWidth="9.00390625" defaultRowHeight="15.75"/>
  <cols>
    <col min="1" max="1" width="39.75390625" style="0" customWidth="1"/>
    <col min="2" max="2" width="11.125" style="0" customWidth="1"/>
    <col min="5" max="5" width="13.50390625" style="0" customWidth="1"/>
    <col min="7" max="7" width="10.375" style="104" bestFit="1" customWidth="1"/>
  </cols>
  <sheetData>
    <row r="1" spans="1:9" ht="21.75" thickBot="1">
      <c r="A1" s="35" t="s">
        <v>283</v>
      </c>
      <c r="B1" s="25"/>
      <c r="C1" s="123">
        <f>Totals!$E$2</f>
        <v>3950</v>
      </c>
      <c r="D1" s="124">
        <f>Totals!$F$2</f>
        <v>3704.92</v>
      </c>
      <c r="E1" s="125">
        <f>Totals!$G$2</f>
        <v>7901.38</v>
      </c>
      <c r="F1" s="126">
        <f>Totals!$H$2</f>
        <v>5163.05</v>
      </c>
      <c r="G1" s="104" t="s">
        <v>0</v>
      </c>
      <c r="H1" s="139"/>
      <c r="I1" s="140"/>
    </row>
    <row r="2" spans="1:9" ht="16.5" thickBot="1">
      <c r="A2" s="39" t="s">
        <v>338</v>
      </c>
      <c r="C2" s="98" t="s">
        <v>299</v>
      </c>
      <c r="D2" s="99" t="s">
        <v>300</v>
      </c>
      <c r="E2" s="44" t="s">
        <v>305</v>
      </c>
      <c r="F2" s="132" t="s">
        <v>306</v>
      </c>
      <c r="H2" s="139"/>
      <c r="I2" s="140"/>
    </row>
    <row r="3" spans="2:9" ht="15.75">
      <c r="B3" s="29" t="s">
        <v>51</v>
      </c>
      <c r="C3" s="340">
        <f>E3*E$1/C$1</f>
        <v>1300.2270886075949</v>
      </c>
      <c r="D3" s="341">
        <f>E3*E$1/D$1</f>
        <v>1386.2369497856903</v>
      </c>
      <c r="E3" s="315">
        <v>650</v>
      </c>
      <c r="F3" s="316">
        <f>E3*E$1/F$1</f>
        <v>994.7408992746535</v>
      </c>
      <c r="G3" s="104">
        <f>E$1*E3</f>
        <v>5135897</v>
      </c>
      <c r="H3" s="141"/>
      <c r="I3" s="143"/>
    </row>
    <row r="4" spans="2:9" ht="15.75">
      <c r="B4" s="29" t="s">
        <v>493</v>
      </c>
      <c r="C4" s="340">
        <f>E4*E$1/C$1</f>
        <v>80.0139746835443</v>
      </c>
      <c r="D4" s="341">
        <f>E4*E$1/D$1</f>
        <v>85.30688921758095</v>
      </c>
      <c r="E4" s="315">
        <v>40</v>
      </c>
      <c r="F4" s="316">
        <f>E4*E$1/F$1</f>
        <v>61.21482457074791</v>
      </c>
      <c r="G4" s="104">
        <f>E$1*E4</f>
        <v>316055.2</v>
      </c>
      <c r="H4" s="141"/>
      <c r="I4" s="143"/>
    </row>
    <row r="5" spans="3:9" ht="15.75">
      <c r="C5" s="340">
        <f>E5*E$1/C$1</f>
        <v>0</v>
      </c>
      <c r="D5" s="341">
        <f>E5*E$1/D$1</f>
        <v>0</v>
      </c>
      <c r="E5" s="315"/>
      <c r="F5" s="316">
        <f>E5*E$1/F$1</f>
        <v>0</v>
      </c>
      <c r="G5" s="104">
        <f>E$1*E5</f>
        <v>0</v>
      </c>
      <c r="H5" s="141"/>
      <c r="I5" s="143"/>
    </row>
    <row r="6" spans="1:9" ht="16.5" thickBot="1">
      <c r="A6" s="32"/>
      <c r="B6" s="32"/>
      <c r="C6" s="260">
        <f>E6*E$1/C$1</f>
        <v>0</v>
      </c>
      <c r="D6" s="261">
        <f>E6*E$1/D$1</f>
        <v>0</v>
      </c>
      <c r="E6" s="262"/>
      <c r="F6" s="263">
        <f>E6*E$1/F$1</f>
        <v>0</v>
      </c>
      <c r="G6" s="116">
        <f>E$1*E6</f>
        <v>0</v>
      </c>
      <c r="H6" s="141"/>
      <c r="I6" s="143"/>
    </row>
    <row r="7" spans="1:9" ht="19.5" thickBot="1">
      <c r="A7" s="436" t="s">
        <v>502</v>
      </c>
      <c r="B7" s="343"/>
      <c r="C7" s="317">
        <f>E7*E$1/C$1</f>
        <v>1380.2410632911392</v>
      </c>
      <c r="D7" s="345">
        <f>E7*E$1/D$1</f>
        <v>1471.5438390032714</v>
      </c>
      <c r="E7" s="275">
        <f>SUM(E3:E6)</f>
        <v>690</v>
      </c>
      <c r="F7" s="437">
        <f>E7*E$1/F$1</f>
        <v>1055.9557238454015</v>
      </c>
      <c r="G7" s="306">
        <f>E$1*E7</f>
        <v>5451952.2</v>
      </c>
      <c r="H7" s="469"/>
      <c r="I7" s="143"/>
    </row>
    <row r="8" spans="1:9" ht="15.75">
      <c r="A8" s="2"/>
      <c r="B8" s="2"/>
      <c r="C8" s="102"/>
      <c r="D8" s="106"/>
      <c r="E8" s="102"/>
      <c r="F8" s="102"/>
      <c r="G8" s="111"/>
      <c r="H8" s="141"/>
      <c r="I8" s="143"/>
    </row>
    <row r="9" spans="1:9" ht="15.75">
      <c r="A9" s="109" t="s">
        <v>540</v>
      </c>
      <c r="B9" s="31"/>
      <c r="C9" s="78"/>
      <c r="D9" s="88"/>
      <c r="E9" s="78"/>
      <c r="F9" s="78"/>
      <c r="H9" s="88"/>
      <c r="I9" s="89"/>
    </row>
    <row r="10" spans="1:9" ht="15.75">
      <c r="A10" s="33" t="s">
        <v>266</v>
      </c>
      <c r="B10" s="104">
        <v>1800000</v>
      </c>
      <c r="C10" s="90">
        <f>B10/$C$1</f>
        <v>455.69620253164555</v>
      </c>
      <c r="D10" s="24">
        <f aca="true" t="shared" si="0" ref="D10:D32">B10/D$1</f>
        <v>485.84044999622125</v>
      </c>
      <c r="E10" s="30">
        <f>B10/$E$1</f>
        <v>227.80830690335105</v>
      </c>
      <c r="F10" s="148">
        <f>B10/$F$1</f>
        <v>348.6311385711934</v>
      </c>
      <c r="H10" s="88"/>
      <c r="I10" s="89"/>
    </row>
    <row r="11" spans="1:9" ht="15.75">
      <c r="A11" s="33" t="s">
        <v>267</v>
      </c>
      <c r="B11" s="104">
        <v>30000</v>
      </c>
      <c r="C11" s="90">
        <f aca="true" t="shared" si="1" ref="C11:C34">B11/$C$1</f>
        <v>7.594936708860759</v>
      </c>
      <c r="D11" s="24">
        <f t="shared" si="0"/>
        <v>8.097340833270353</v>
      </c>
      <c r="E11" s="30">
        <f>B11/$E$1</f>
        <v>3.796805115055851</v>
      </c>
      <c r="F11" s="148">
        <f aca="true" t="shared" si="2" ref="F11:F34">B11/$F$1</f>
        <v>5.8105189761865566</v>
      </c>
      <c r="G11" s="104">
        <f>SUM(B10:B11)</f>
        <v>1830000</v>
      </c>
      <c r="H11" s="88"/>
      <c r="I11" s="60"/>
    </row>
    <row r="12" spans="1:9" ht="15.75">
      <c r="A12" s="33" t="s">
        <v>268</v>
      </c>
      <c r="B12" s="104">
        <v>350000</v>
      </c>
      <c r="C12" s="90">
        <f t="shared" si="1"/>
        <v>88.60759493670886</v>
      </c>
      <c r="D12" s="24">
        <f t="shared" si="0"/>
        <v>94.46897638815413</v>
      </c>
      <c r="E12" s="30">
        <f>B12/$E$1</f>
        <v>44.29605967565159</v>
      </c>
      <c r="F12" s="148">
        <f t="shared" si="2"/>
        <v>67.78938805550982</v>
      </c>
      <c r="H12" s="88"/>
      <c r="I12" s="89"/>
    </row>
    <row r="13" spans="1:9" ht="15.75">
      <c r="A13" s="33" t="s">
        <v>269</v>
      </c>
      <c r="B13" s="104">
        <v>400000</v>
      </c>
      <c r="C13" s="90">
        <f t="shared" si="1"/>
        <v>101.26582278481013</v>
      </c>
      <c r="D13" s="24">
        <f t="shared" si="0"/>
        <v>107.96454444360472</v>
      </c>
      <c r="E13" s="30">
        <v>9.99</v>
      </c>
      <c r="F13" s="148">
        <f t="shared" si="2"/>
        <v>77.47358634915408</v>
      </c>
      <c r="H13" s="88"/>
      <c r="I13" s="89"/>
    </row>
    <row r="14" spans="1:9" ht="15.75">
      <c r="A14" s="33" t="s">
        <v>270</v>
      </c>
      <c r="B14" s="104">
        <v>250000</v>
      </c>
      <c r="C14" s="90">
        <f t="shared" si="1"/>
        <v>63.29113924050633</v>
      </c>
      <c r="D14" s="24">
        <f t="shared" si="0"/>
        <v>67.47784027725295</v>
      </c>
      <c r="E14" s="30">
        <f aca="true" t="shared" si="3" ref="E14:E34">B14/$E$1</f>
        <v>31.640042625465426</v>
      </c>
      <c r="F14" s="148">
        <f t="shared" si="2"/>
        <v>48.4209914682213</v>
      </c>
      <c r="H14" s="88"/>
      <c r="I14" s="89"/>
    </row>
    <row r="15" spans="1:9" ht="15.75">
      <c r="A15" s="33" t="s">
        <v>96</v>
      </c>
      <c r="B15" s="104">
        <v>650000</v>
      </c>
      <c r="C15" s="90">
        <f t="shared" si="1"/>
        <v>164.55696202531647</v>
      </c>
      <c r="D15" s="24">
        <f t="shared" si="0"/>
        <v>175.44238472085766</v>
      </c>
      <c r="E15" s="30">
        <f t="shared" si="3"/>
        <v>82.2641108262101</v>
      </c>
      <c r="F15" s="148">
        <f t="shared" si="2"/>
        <v>125.89457781737538</v>
      </c>
      <c r="H15" s="88"/>
      <c r="I15" s="89"/>
    </row>
    <row r="16" spans="1:9" ht="15.75">
      <c r="A16" s="33" t="s">
        <v>218</v>
      </c>
      <c r="B16" s="104">
        <v>150000</v>
      </c>
      <c r="C16" s="90">
        <f t="shared" si="1"/>
        <v>37.9746835443038</v>
      </c>
      <c r="D16" s="24">
        <f t="shared" si="0"/>
        <v>40.48670416635177</v>
      </c>
      <c r="E16" s="30">
        <f t="shared" si="3"/>
        <v>18.984025575279254</v>
      </c>
      <c r="F16" s="148">
        <f t="shared" si="2"/>
        <v>29.05259488093278</v>
      </c>
      <c r="H16" s="88"/>
      <c r="I16" s="89"/>
    </row>
    <row r="17" spans="1:9" ht="15.75">
      <c r="A17" s="33" t="s">
        <v>219</v>
      </c>
      <c r="B17" s="104">
        <v>120000</v>
      </c>
      <c r="C17" s="90">
        <f t="shared" si="1"/>
        <v>30.379746835443036</v>
      </c>
      <c r="D17" s="24">
        <f t="shared" si="0"/>
        <v>32.38936333308141</v>
      </c>
      <c r="E17" s="30">
        <f t="shared" si="3"/>
        <v>15.187220460223404</v>
      </c>
      <c r="F17" s="148">
        <f t="shared" si="2"/>
        <v>23.242075904746226</v>
      </c>
      <c r="H17" s="88"/>
      <c r="I17" s="89"/>
    </row>
    <row r="18" spans="1:9" ht="15.75">
      <c r="A18" s="33" t="s">
        <v>271</v>
      </c>
      <c r="B18" s="104">
        <v>100000</v>
      </c>
      <c r="C18" s="90">
        <f t="shared" si="1"/>
        <v>25.31645569620253</v>
      </c>
      <c r="D18" s="24">
        <f t="shared" si="0"/>
        <v>26.99113611090118</v>
      </c>
      <c r="E18" s="30">
        <f t="shared" si="3"/>
        <v>12.65601705018617</v>
      </c>
      <c r="F18" s="148">
        <f t="shared" si="2"/>
        <v>19.36839658728852</v>
      </c>
      <c r="H18" s="88"/>
      <c r="I18" s="89"/>
    </row>
    <row r="19" spans="1:9" ht="15.75">
      <c r="A19" s="33" t="s">
        <v>221</v>
      </c>
      <c r="B19" s="104">
        <v>100000</v>
      </c>
      <c r="C19" s="90">
        <f t="shared" si="1"/>
        <v>25.31645569620253</v>
      </c>
      <c r="D19" s="24">
        <f t="shared" si="0"/>
        <v>26.99113611090118</v>
      </c>
      <c r="E19" s="30">
        <f t="shared" si="3"/>
        <v>12.65601705018617</v>
      </c>
      <c r="F19" s="148">
        <f t="shared" si="2"/>
        <v>19.36839658728852</v>
      </c>
      <c r="H19" s="88"/>
      <c r="I19" s="89"/>
    </row>
    <row r="20" spans="1:9" ht="15.75">
      <c r="A20" s="33" t="s">
        <v>222</v>
      </c>
      <c r="B20" s="104">
        <v>400000</v>
      </c>
      <c r="C20" s="90">
        <f t="shared" si="1"/>
        <v>101.26582278481013</v>
      </c>
      <c r="D20" s="24">
        <f t="shared" si="0"/>
        <v>107.96454444360472</v>
      </c>
      <c r="E20" s="30">
        <f t="shared" si="3"/>
        <v>50.62406820074468</v>
      </c>
      <c r="F20" s="148">
        <f t="shared" si="2"/>
        <v>77.47358634915408</v>
      </c>
      <c r="H20" s="88"/>
      <c r="I20" s="89"/>
    </row>
    <row r="21" spans="1:9" ht="15.75">
      <c r="A21" s="33" t="s">
        <v>223</v>
      </c>
      <c r="B21" s="104">
        <v>250000</v>
      </c>
      <c r="C21" s="90">
        <f t="shared" si="1"/>
        <v>63.29113924050633</v>
      </c>
      <c r="D21" s="24">
        <f t="shared" si="0"/>
        <v>67.47784027725295</v>
      </c>
      <c r="E21" s="30">
        <f t="shared" si="3"/>
        <v>31.640042625465426</v>
      </c>
      <c r="F21" s="148">
        <f t="shared" si="2"/>
        <v>48.4209914682213</v>
      </c>
      <c r="H21" s="88"/>
      <c r="I21" s="89"/>
    </row>
    <row r="22" spans="1:9" ht="15.75">
      <c r="A22" s="33" t="s">
        <v>206</v>
      </c>
      <c r="B22" s="104">
        <v>400000</v>
      </c>
      <c r="C22" s="90">
        <f t="shared" si="1"/>
        <v>101.26582278481013</v>
      </c>
      <c r="D22" s="24">
        <f t="shared" si="0"/>
        <v>107.96454444360472</v>
      </c>
      <c r="E22" s="30">
        <f t="shared" si="3"/>
        <v>50.62406820074468</v>
      </c>
      <c r="F22" s="148">
        <f t="shared" si="2"/>
        <v>77.47358634915408</v>
      </c>
      <c r="G22" s="104">
        <f>SUM(B12:B22)</f>
        <v>3170000</v>
      </c>
      <c r="H22" s="88"/>
      <c r="I22" s="89"/>
    </row>
    <row r="23" spans="1:9" ht="15.75">
      <c r="A23" s="33"/>
      <c r="B23" s="104"/>
      <c r="C23" s="90"/>
      <c r="D23" s="24"/>
      <c r="E23" s="30"/>
      <c r="F23" s="148"/>
      <c r="H23" s="88"/>
      <c r="I23" s="89"/>
    </row>
    <row r="24" spans="1:9" ht="15.75">
      <c r="A24" s="33" t="s">
        <v>566</v>
      </c>
      <c r="B24" s="104">
        <v>80000</v>
      </c>
      <c r="C24" s="90">
        <f t="shared" si="1"/>
        <v>20.253164556962027</v>
      </c>
      <c r="D24" s="24">
        <f>B24/D$1</f>
        <v>21.592908888720945</v>
      </c>
      <c r="E24" s="30">
        <f>B24/$E$1</f>
        <v>10.124813640148936</v>
      </c>
      <c r="F24" s="148">
        <f>B24/$F$1</f>
        <v>15.494717269830817</v>
      </c>
      <c r="H24" s="88"/>
      <c r="I24" s="89"/>
    </row>
    <row r="25" spans="1:9" ht="15.75">
      <c r="A25" s="33"/>
      <c r="B25" s="104"/>
      <c r="C25" s="90"/>
      <c r="D25" s="24"/>
      <c r="E25" s="30"/>
      <c r="F25" s="148"/>
      <c r="H25" s="88"/>
      <c r="I25" s="89"/>
    </row>
    <row r="26" spans="1:9" ht="15.75">
      <c r="A26" s="33"/>
      <c r="B26" s="104"/>
      <c r="C26" s="90"/>
      <c r="D26" s="24"/>
      <c r="E26" s="30"/>
      <c r="F26" s="148"/>
      <c r="H26" s="88"/>
      <c r="I26" s="89"/>
    </row>
    <row r="27" spans="1:9" ht="15.75">
      <c r="A27" s="33"/>
      <c r="B27" s="104"/>
      <c r="C27" s="90"/>
      <c r="D27" s="24"/>
      <c r="E27" s="30"/>
      <c r="F27" s="148"/>
      <c r="H27" s="88"/>
      <c r="I27" s="89"/>
    </row>
    <row r="28" spans="1:9" ht="15.75">
      <c r="A28" s="33" t="s">
        <v>552</v>
      </c>
      <c r="B28" s="104">
        <f>E28*$E$1</f>
        <v>39506.9</v>
      </c>
      <c r="C28" s="90">
        <f t="shared" si="1"/>
        <v>10.001746835443038</v>
      </c>
      <c r="D28" s="24">
        <f>B28/D$1</f>
        <v>10.663361152197618</v>
      </c>
      <c r="E28" s="30">
        <v>5</v>
      </c>
      <c r="F28" s="148">
        <f t="shared" si="2"/>
        <v>7.6518530713434885</v>
      </c>
      <c r="H28" s="88"/>
      <c r="I28" s="89"/>
    </row>
    <row r="29" spans="1:9" ht="15.75">
      <c r="A29" s="33"/>
      <c r="B29" s="104"/>
      <c r="C29" s="90"/>
      <c r="D29" s="24"/>
      <c r="E29" s="30"/>
      <c r="F29" s="148"/>
      <c r="H29" s="88"/>
      <c r="I29" s="89"/>
    </row>
    <row r="30" spans="1:9" ht="15.75">
      <c r="A30" s="33" t="s">
        <v>541</v>
      </c>
      <c r="B30" s="104">
        <v>500000</v>
      </c>
      <c r="C30" s="90">
        <f t="shared" si="1"/>
        <v>126.58227848101266</v>
      </c>
      <c r="D30" s="24">
        <f>B30/D$1</f>
        <v>134.9556805545059</v>
      </c>
      <c r="E30" s="30">
        <f>B30/$E$1</f>
        <v>63.28008525093085</v>
      </c>
      <c r="F30" s="148">
        <f>B30/$F$1</f>
        <v>96.8419829364426</v>
      </c>
      <c r="H30" s="88"/>
      <c r="I30" s="89"/>
    </row>
    <row r="31" spans="1:9" ht="16.5" thickBot="1">
      <c r="A31" s="402"/>
      <c r="B31" s="116"/>
      <c r="C31" s="398"/>
      <c r="D31" s="398"/>
      <c r="E31" s="398"/>
      <c r="F31" s="398"/>
      <c r="H31" s="88"/>
      <c r="I31" s="89"/>
    </row>
    <row r="32" spans="1:9" ht="16.5" thickBot="1">
      <c r="A32" s="464" t="s">
        <v>7</v>
      </c>
      <c r="B32" s="344">
        <f>SUM(B10:B31)</f>
        <v>5619506.9</v>
      </c>
      <c r="C32" s="393">
        <f t="shared" si="1"/>
        <v>1422.6599746835443</v>
      </c>
      <c r="D32" s="394">
        <f t="shared" si="0"/>
        <v>1516.7687561404834</v>
      </c>
      <c r="E32" s="395">
        <f t="shared" si="3"/>
        <v>711.2057514003883</v>
      </c>
      <c r="F32" s="396">
        <f t="shared" si="2"/>
        <v>1088.408382642043</v>
      </c>
      <c r="G32" s="228"/>
      <c r="H32" s="78"/>
      <c r="I32" s="78"/>
    </row>
    <row r="33" spans="1:9" ht="15.75">
      <c r="A33" s="102"/>
      <c r="B33" s="403"/>
      <c r="C33" s="106"/>
      <c r="D33" s="106"/>
      <c r="E33" s="106"/>
      <c r="F33" s="106"/>
      <c r="H33" s="25"/>
      <c r="I33" s="25"/>
    </row>
    <row r="34" spans="1:9" ht="15.75">
      <c r="A34" s="72" t="s">
        <v>9</v>
      </c>
      <c r="B34" s="104">
        <f>G3-B32</f>
        <v>-483609.9000000004</v>
      </c>
      <c r="C34" s="90">
        <f t="shared" si="1"/>
        <v>-122.43288607594945</v>
      </c>
      <c r="D34" s="24">
        <f>B34/D$1</f>
        <v>-130.5318063547932</v>
      </c>
      <c r="E34" s="30">
        <f t="shared" si="3"/>
        <v>-61.20575140038833</v>
      </c>
      <c r="F34" s="148">
        <f t="shared" si="2"/>
        <v>-93.6674833673895</v>
      </c>
      <c r="H34" s="25"/>
      <c r="I34" s="25"/>
    </row>
    <row r="35" spans="1:2" ht="15.75">
      <c r="A35" s="219"/>
      <c r="B35" s="104"/>
    </row>
    <row r="36" spans="1:2" ht="15.75">
      <c r="A36" t="s">
        <v>342</v>
      </c>
      <c r="B36" s="104"/>
    </row>
    <row r="37" spans="1:2" ht="15.75">
      <c r="A37" t="s">
        <v>349</v>
      </c>
      <c r="B37" s="104"/>
    </row>
    <row r="38" ht="15.75">
      <c r="A38" t="s">
        <v>340</v>
      </c>
    </row>
    <row r="39" ht="15.75">
      <c r="A39" t="s">
        <v>339</v>
      </c>
    </row>
    <row r="40" ht="15.75">
      <c r="A40" t="s">
        <v>341</v>
      </c>
    </row>
    <row r="41" ht="15.75">
      <c r="A41" t="s">
        <v>350</v>
      </c>
    </row>
    <row r="43" ht="15.75">
      <c r="A43" s="357" t="s">
        <v>463</v>
      </c>
    </row>
    <row r="44" ht="15.75">
      <c r="A44" s="356" t="s">
        <v>461</v>
      </c>
    </row>
    <row r="45" ht="15.75">
      <c r="A45" s="356" t="s">
        <v>462</v>
      </c>
    </row>
    <row r="46" ht="15.75">
      <c r="A46" s="356" t="s">
        <v>460</v>
      </c>
    </row>
    <row r="47" ht="15.75">
      <c r="A47" s="356"/>
    </row>
    <row r="48" ht="15.75">
      <c r="A48" s="532" t="s">
        <v>581</v>
      </c>
    </row>
    <row r="49" ht="15.75">
      <c r="A49" s="532" t="s">
        <v>579</v>
      </c>
    </row>
    <row r="50" ht="15.75">
      <c r="A50" s="532" t="s">
        <v>461</v>
      </c>
    </row>
    <row r="51" ht="15.75">
      <c r="A51" s="532" t="s">
        <v>580</v>
      </c>
    </row>
    <row r="52" ht="15.75">
      <c r="A52" s="532" t="s">
        <v>460</v>
      </c>
    </row>
    <row r="53" ht="15.75">
      <c r="A53" s="532" t="s">
        <v>213</v>
      </c>
    </row>
  </sheetData>
  <sheetProtection/>
  <printOptions/>
  <pageMargins left="0.32" right="0.21" top="1" bottom="1" header="0.18" footer="0.5"/>
  <pageSetup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D3">
      <selection activeCell="P22" sqref="P22"/>
    </sheetView>
  </sheetViews>
  <sheetFormatPr defaultColWidth="9.00390625" defaultRowHeight="15.75"/>
  <cols>
    <col min="1" max="1" width="15.00390625" style="28" customWidth="1"/>
    <col min="2" max="2" width="10.00390625" style="28" customWidth="1"/>
    <col min="3" max="3" width="14.00390625" style="28" customWidth="1"/>
    <col min="4" max="4" width="12.875" style="28" customWidth="1"/>
    <col min="5" max="5" width="8.75390625" style="28" customWidth="1"/>
    <col min="6" max="6" width="8.875" style="28" customWidth="1"/>
    <col min="7" max="7" width="9.875" style="28" customWidth="1"/>
    <col min="8" max="8" width="8.625" style="28" customWidth="1"/>
    <col min="9" max="9" width="2.25390625" style="33" customWidth="1"/>
    <col min="10" max="10" width="12.625" style="28" customWidth="1"/>
    <col min="11" max="13" width="9.00390625" style="28" customWidth="1"/>
    <col min="14" max="14" width="8.375" style="28" customWidth="1"/>
    <col min="15" max="15" width="9.00390625" style="28" customWidth="1"/>
    <col min="16" max="16" width="11.375" style="28" bestFit="1" customWidth="1"/>
    <col min="17" max="16384" width="9.00390625" style="28" customWidth="1"/>
  </cols>
  <sheetData>
    <row r="1" spans="5:14" ht="16.5" thickBot="1">
      <c r="E1" s="98" t="s">
        <v>299</v>
      </c>
      <c r="F1" s="99" t="s">
        <v>300</v>
      </c>
      <c r="G1" s="44" t="s">
        <v>305</v>
      </c>
      <c r="H1" s="132" t="s">
        <v>306</v>
      </c>
      <c r="K1" s="98" t="s">
        <v>299</v>
      </c>
      <c r="L1" s="99" t="s">
        <v>300</v>
      </c>
      <c r="M1" s="44" t="s">
        <v>305</v>
      </c>
      <c r="N1" s="132" t="s">
        <v>306</v>
      </c>
    </row>
    <row r="2" spans="1:14" ht="15.75">
      <c r="A2" s="28" t="s">
        <v>174</v>
      </c>
      <c r="B2" s="28" t="s">
        <v>175</v>
      </c>
      <c r="C2" s="28" t="s">
        <v>176</v>
      </c>
      <c r="E2" s="43">
        <v>3950</v>
      </c>
      <c r="F2" s="54">
        <v>3704.92</v>
      </c>
      <c r="G2" s="55">
        <v>7901.38</v>
      </c>
      <c r="H2" s="56">
        <v>5163.05</v>
      </c>
      <c r="K2" s="43">
        <f>E2</f>
        <v>3950</v>
      </c>
      <c r="L2" s="54">
        <f>F2</f>
        <v>3704.92</v>
      </c>
      <c r="M2" s="55">
        <f>G2</f>
        <v>7901.38</v>
      </c>
      <c r="N2" s="56">
        <f>H2</f>
        <v>5163.05</v>
      </c>
    </row>
    <row r="3" spans="4:14" ht="15.75">
      <c r="D3" s="28" t="s">
        <v>166</v>
      </c>
      <c r="E3" s="33"/>
      <c r="F3" s="33"/>
      <c r="G3" s="33"/>
      <c r="H3" s="33"/>
      <c r="J3" s="28" t="s">
        <v>167</v>
      </c>
      <c r="K3" s="33"/>
      <c r="L3" s="33"/>
      <c r="M3" s="33"/>
      <c r="N3" s="33"/>
    </row>
    <row r="4" spans="1:14" ht="15.75">
      <c r="A4" s="28" t="s">
        <v>140</v>
      </c>
      <c r="B4" s="28" t="s">
        <v>141</v>
      </c>
      <c r="C4" s="28" t="s">
        <v>179</v>
      </c>
      <c r="D4" s="104">
        <f>DBanda!C79</f>
        <v>3343450</v>
      </c>
      <c r="E4" s="84">
        <f>D4/$K$2</f>
        <v>846.4430379746835</v>
      </c>
      <c r="F4" s="45">
        <f>D4/$L$2</f>
        <v>902.4351402999255</v>
      </c>
      <c r="G4" s="57">
        <f>D4/$M$2</f>
        <v>423.1476020644495</v>
      </c>
      <c r="H4" s="85">
        <f>D4/$N$2</f>
        <v>647.572655697698</v>
      </c>
      <c r="J4" s="104">
        <f>DBanda!C81</f>
        <v>-907849.6149999998</v>
      </c>
      <c r="K4" s="84">
        <f>J4/$K$2</f>
        <v>-229.8353455696202</v>
      </c>
      <c r="L4" s="45">
        <f>J4/$L$2</f>
        <v>-245.03892526694227</v>
      </c>
      <c r="M4" s="57">
        <f>J4/$M$2</f>
        <v>-114.89760206444947</v>
      </c>
      <c r="N4" s="85">
        <f>J4/$N$2</f>
        <v>-175.83591384937193</v>
      </c>
    </row>
    <row r="5" spans="1:14" ht="15.75">
      <c r="A5" s="28" t="s">
        <v>164</v>
      </c>
      <c r="B5" s="28" t="s">
        <v>141</v>
      </c>
      <c r="C5" s="28" t="s">
        <v>2</v>
      </c>
      <c r="D5" s="104">
        <f>JBanda!C14</f>
        <v>1173525.2776000001</v>
      </c>
      <c r="E5" s="84">
        <f aca="true" t="shared" si="0" ref="E5:E27">D5/$K$2</f>
        <v>297.09500698734183</v>
      </c>
      <c r="F5" s="45">
        <f aca="true" t="shared" si="1" ref="F5:F22">D5/$L$2</f>
        <v>316.74780497284695</v>
      </c>
      <c r="G5" s="57">
        <f aca="true" t="shared" si="2" ref="G5:G22">D5/$M$2</f>
        <v>148.5215592213006</v>
      </c>
      <c r="H5" s="85">
        <f aca="true" t="shared" si="3" ref="H5:H22">D5/$N$2</f>
        <v>227.29302981764656</v>
      </c>
      <c r="J5" s="104">
        <f>JBanda!C16</f>
        <v>11681.722399999853</v>
      </c>
      <c r="K5" s="84">
        <f aca="true" t="shared" si="4" ref="K5:K29">J5/$K$2</f>
        <v>2.95739807594933</v>
      </c>
      <c r="L5" s="45">
        <f aca="true" t="shared" si="5" ref="L5:L29">J5/$L$2</f>
        <v>3.1530295930815924</v>
      </c>
      <c r="M5" s="57">
        <f aca="true" t="shared" si="6" ref="M5:M29">J5/$M$2</f>
        <v>1.4784407786993985</v>
      </c>
      <c r="N5" s="85">
        <f aca="true" t="shared" si="7" ref="N5:N29">J5/$N$2</f>
        <v>2.2625623226580904</v>
      </c>
    </row>
    <row r="6" spans="1:14" ht="15.75">
      <c r="A6" s="28" t="s">
        <v>161</v>
      </c>
      <c r="B6" s="28" t="s">
        <v>141</v>
      </c>
      <c r="C6" s="28" t="s">
        <v>163</v>
      </c>
      <c r="D6" s="104">
        <f>MBanda!B22</f>
        <v>3217009.5924</v>
      </c>
      <c r="E6" s="84">
        <f t="shared" si="0"/>
        <v>814.4328082025316</v>
      </c>
      <c r="F6" s="45">
        <f t="shared" si="1"/>
        <v>868.3074377854313</v>
      </c>
      <c r="G6" s="57">
        <f t="shared" si="2"/>
        <v>407.1452825202686</v>
      </c>
      <c r="H6" s="85">
        <f t="shared" si="3"/>
        <v>623.083176107146</v>
      </c>
      <c r="J6" s="104">
        <f>MBanda!B24</f>
        <v>-645426.4576000003</v>
      </c>
      <c r="K6" s="84">
        <f t="shared" si="4"/>
        <v>-163.3991031898735</v>
      </c>
      <c r="L6" s="45">
        <f t="shared" si="5"/>
        <v>-174.20793366658398</v>
      </c>
      <c r="M6" s="57">
        <f t="shared" si="6"/>
        <v>-81.68528252026864</v>
      </c>
      <c r="N6" s="85">
        <f t="shared" si="7"/>
        <v>-125.00875598725565</v>
      </c>
    </row>
    <row r="7" spans="1:14" ht="15.75">
      <c r="A7" s="28" t="s">
        <v>173</v>
      </c>
      <c r="B7" s="28" t="s">
        <v>141</v>
      </c>
      <c r="C7" s="33" t="s">
        <v>318</v>
      </c>
      <c r="D7" s="104">
        <f>SBanda!C34</f>
        <v>4604000</v>
      </c>
      <c r="E7" s="84">
        <f t="shared" si="0"/>
        <v>1165.5696202531647</v>
      </c>
      <c r="F7" s="45">
        <f t="shared" si="1"/>
        <v>1242.6719065458904</v>
      </c>
      <c r="G7" s="57">
        <f t="shared" si="2"/>
        <v>582.6830249905713</v>
      </c>
      <c r="H7" s="85">
        <f t="shared" si="3"/>
        <v>891.7209788787635</v>
      </c>
      <c r="J7" s="104">
        <f>SBanda!C36</f>
        <v>3352689.66</v>
      </c>
      <c r="K7" s="84">
        <f t="shared" si="4"/>
        <v>848.7821924050634</v>
      </c>
      <c r="L7" s="45">
        <f t="shared" si="5"/>
        <v>904.92902950671</v>
      </c>
      <c r="M7" s="57">
        <f t="shared" si="6"/>
        <v>424.31697500942875</v>
      </c>
      <c r="N7" s="85">
        <f t="shared" si="7"/>
        <v>649.3622296898151</v>
      </c>
    </row>
    <row r="8" spans="1:14" ht="15.75">
      <c r="A8" s="28" t="s">
        <v>202</v>
      </c>
      <c r="B8" s="28" t="s">
        <v>172</v>
      </c>
      <c r="C8" s="28" t="s">
        <v>485</v>
      </c>
      <c r="D8" s="104">
        <v>0</v>
      </c>
      <c r="E8" s="84">
        <f t="shared" si="0"/>
        <v>0</v>
      </c>
      <c r="F8" s="45">
        <f>D8/$L$2</f>
        <v>0</v>
      </c>
      <c r="G8" s="57">
        <f>D8/$M$2</f>
        <v>0</v>
      </c>
      <c r="H8" s="85">
        <f>D8/$N$2</f>
        <v>0</v>
      </c>
      <c r="J8" s="104">
        <v>0</v>
      </c>
      <c r="K8" s="84">
        <f t="shared" si="4"/>
        <v>0</v>
      </c>
      <c r="L8" s="45">
        <f t="shared" si="5"/>
        <v>0</v>
      </c>
      <c r="M8" s="57">
        <f t="shared" si="6"/>
        <v>0</v>
      </c>
      <c r="N8" s="85">
        <f t="shared" si="7"/>
        <v>0</v>
      </c>
    </row>
    <row r="9" spans="1:14" ht="15.75">
      <c r="A9" s="28" t="s">
        <v>171</v>
      </c>
      <c r="B9" s="28" t="s">
        <v>172</v>
      </c>
      <c r="C9" s="28" t="s">
        <v>163</v>
      </c>
      <c r="D9" s="104">
        <f>JChulu!B30</f>
        <v>3693163.6999999997</v>
      </c>
      <c r="E9" s="84">
        <f t="shared" si="0"/>
        <v>934.9781518987342</v>
      </c>
      <c r="F9" s="45">
        <f t="shared" si="1"/>
        <v>996.826841065394</v>
      </c>
      <c r="G9" s="57">
        <f t="shared" si="2"/>
        <v>467.4074275632864</v>
      </c>
      <c r="H9" s="85">
        <f t="shared" si="3"/>
        <v>715.3065920337784</v>
      </c>
      <c r="J9" s="104">
        <f>JChulu!B32</f>
        <v>-3693163.6999999997</v>
      </c>
      <c r="K9" s="84">
        <f t="shared" si="4"/>
        <v>-934.9781518987342</v>
      </c>
      <c r="L9" s="45">
        <f t="shared" si="5"/>
        <v>-996.826841065394</v>
      </c>
      <c r="M9" s="57">
        <f t="shared" si="6"/>
        <v>-467.4074275632864</v>
      </c>
      <c r="N9" s="85">
        <f t="shared" si="7"/>
        <v>-715.3065920337784</v>
      </c>
    </row>
    <row r="10" spans="1:14" ht="15.75">
      <c r="A10" s="28" t="s">
        <v>143</v>
      </c>
      <c r="B10" s="28" t="s">
        <v>144</v>
      </c>
      <c r="C10" s="28" t="s">
        <v>75</v>
      </c>
      <c r="D10" s="104">
        <f>MMalipita!C61</f>
        <v>3667200</v>
      </c>
      <c r="E10" s="84">
        <f t="shared" si="0"/>
        <v>928.4050632911392</v>
      </c>
      <c r="F10" s="45">
        <f t="shared" si="1"/>
        <v>989.8189434589681</v>
      </c>
      <c r="G10" s="57">
        <f t="shared" si="2"/>
        <v>464.1214572644272</v>
      </c>
      <c r="H10" s="85">
        <f t="shared" si="3"/>
        <v>710.2778396490446</v>
      </c>
      <c r="J10" s="104">
        <f>MMalipita!C63</f>
        <v>-3667200</v>
      </c>
      <c r="K10" s="84">
        <f t="shared" si="4"/>
        <v>-928.4050632911392</v>
      </c>
      <c r="L10" s="45">
        <f t="shared" si="5"/>
        <v>-989.8189434589681</v>
      </c>
      <c r="M10" s="57">
        <f t="shared" si="6"/>
        <v>-464.1214572644272</v>
      </c>
      <c r="N10" s="85">
        <f t="shared" si="7"/>
        <v>-710.2778396490446</v>
      </c>
    </row>
    <row r="11" spans="1:14" ht="15.75">
      <c r="A11" s="28" t="s">
        <v>169</v>
      </c>
      <c r="B11" s="28" t="s">
        <v>170</v>
      </c>
      <c r="C11" s="28" t="s">
        <v>1</v>
      </c>
      <c r="D11" s="104">
        <f>DMbewe!B41</f>
        <v>7387416.7782000005</v>
      </c>
      <c r="E11" s="84">
        <f t="shared" si="0"/>
        <v>1870.2320957468355</v>
      </c>
      <c r="F11" s="45">
        <f t="shared" si="1"/>
        <v>1993.9477176835128</v>
      </c>
      <c r="G11" s="57">
        <f t="shared" si="2"/>
        <v>934.9527270173058</v>
      </c>
      <c r="H11" s="85">
        <f t="shared" si="3"/>
        <v>1430.8241791576686</v>
      </c>
      <c r="J11" s="104">
        <f>DMbewe!B43</f>
        <v>5872442.0964</v>
      </c>
      <c r="K11" s="84">
        <f t="shared" si="4"/>
        <v>1486.6942016202531</v>
      </c>
      <c r="L11" s="45">
        <f t="shared" si="5"/>
        <v>1585.0388392731827</v>
      </c>
      <c r="M11" s="57">
        <f t="shared" si="6"/>
        <v>743.2172729826942</v>
      </c>
      <c r="N11" s="85">
        <f t="shared" si="7"/>
        <v>1137.397874589632</v>
      </c>
    </row>
    <row r="12" spans="1:14" ht="15.75">
      <c r="A12" s="28" t="s">
        <v>469</v>
      </c>
      <c r="B12" s="28" t="s">
        <v>170</v>
      </c>
      <c r="C12" s="28" t="s">
        <v>484</v>
      </c>
      <c r="D12" s="28">
        <f>NoahMbewe!C17</f>
        <v>890000</v>
      </c>
      <c r="E12" s="84">
        <f t="shared" si="0"/>
        <v>225.31645569620252</v>
      </c>
      <c r="F12" s="45">
        <f>D12/$L$2</f>
        <v>240.2211113870205</v>
      </c>
      <c r="G12" s="57">
        <f>D12/$M$2</f>
        <v>112.63855174665692</v>
      </c>
      <c r="H12" s="85">
        <f>D12/$N$2</f>
        <v>172.37872962686782</v>
      </c>
      <c r="J12" s="28">
        <f>NoahMbewe!C19</f>
        <v>-77801.59999999998</v>
      </c>
      <c r="K12" s="84">
        <f t="shared" si="4"/>
        <v>-19.696607594936705</v>
      </c>
      <c r="L12" s="45">
        <f>J12/$L$2</f>
        <v>-20.999535752458886</v>
      </c>
      <c r="M12" s="57">
        <f>J12/$M$2</f>
        <v>-9.84658376131764</v>
      </c>
      <c r="N12" s="85">
        <f>J12/$N$2</f>
        <v>-15.06892243925586</v>
      </c>
    </row>
    <row r="13" spans="1:14" ht="15.75">
      <c r="A13" s="28" t="s">
        <v>146</v>
      </c>
      <c r="B13" s="28" t="s">
        <v>145</v>
      </c>
      <c r="C13" s="28" t="s">
        <v>177</v>
      </c>
      <c r="D13" s="104">
        <f>KMsipu!B18</f>
        <v>1876102.4062</v>
      </c>
      <c r="E13" s="84">
        <f t="shared" si="0"/>
        <v>474.9626344810127</v>
      </c>
      <c r="F13" s="45">
        <f t="shared" si="1"/>
        <v>506.3813540373342</v>
      </c>
      <c r="G13" s="57">
        <f t="shared" si="2"/>
        <v>237.439840407625</v>
      </c>
      <c r="H13" s="85">
        <f t="shared" si="3"/>
        <v>363.37095441647864</v>
      </c>
      <c r="J13" s="104">
        <f>KMsipu!B20</f>
        <v>-23642.406200000085</v>
      </c>
      <c r="K13" s="84">
        <f t="shared" si="4"/>
        <v>-5.985419291139262</v>
      </c>
      <c r="L13" s="45">
        <f t="shared" si="5"/>
        <v>-6.381354037334162</v>
      </c>
      <c r="M13" s="57">
        <f t="shared" si="6"/>
        <v>-2.9921869597462827</v>
      </c>
      <c r="N13" s="85">
        <f t="shared" si="7"/>
        <v>-4.579154995593706</v>
      </c>
    </row>
    <row r="14" spans="1:14" ht="15.75">
      <c r="A14" s="28" t="s">
        <v>154</v>
      </c>
      <c r="B14" s="28" t="s">
        <v>147</v>
      </c>
      <c r="C14" s="28" t="s">
        <v>514</v>
      </c>
      <c r="D14" s="104">
        <f>JMusinda!C52</f>
        <v>3031000</v>
      </c>
      <c r="E14" s="84">
        <f t="shared" si="0"/>
        <v>767.3417721518987</v>
      </c>
      <c r="F14" s="45">
        <f>D14/$L$2</f>
        <v>818.1013355214147</v>
      </c>
      <c r="G14" s="57">
        <f>D14/$M$2</f>
        <v>383.6038767911428</v>
      </c>
      <c r="H14" s="85">
        <f>D14/$N$2</f>
        <v>587.0561005607151</v>
      </c>
      <c r="J14" s="104">
        <f>JMusinda!C54</f>
        <v>-1215589.2</v>
      </c>
      <c r="K14" s="84">
        <f t="shared" si="4"/>
        <v>-307.7441012658228</v>
      </c>
      <c r="L14" s="45">
        <f>J14/$L$2</f>
        <v>-328.10133552141474</v>
      </c>
      <c r="M14" s="57">
        <f>J14/$M$2</f>
        <v>-153.84517641222166</v>
      </c>
      <c r="N14" s="85">
        <f>J14/$N$2</f>
        <v>-235.4401371282478</v>
      </c>
    </row>
    <row r="15" spans="1:14" ht="15.75">
      <c r="A15" s="28" t="s">
        <v>154</v>
      </c>
      <c r="B15" s="28" t="s">
        <v>147</v>
      </c>
      <c r="C15" s="28" t="s">
        <v>515</v>
      </c>
      <c r="D15" s="104">
        <f>JMusindateeth!C19</f>
        <v>978000</v>
      </c>
      <c r="E15" s="84">
        <f t="shared" si="0"/>
        <v>247.59493670886076</v>
      </c>
      <c r="F15" s="45">
        <f>D15/$L$2</f>
        <v>263.97331116461356</v>
      </c>
      <c r="G15" s="57">
        <f>D15/$M$2</f>
        <v>123.77584675082075</v>
      </c>
      <c r="H15" s="85">
        <f>D15/$N$2</f>
        <v>189.42291862368174</v>
      </c>
      <c r="J15" s="104">
        <f>JMusindateeth!C21</f>
        <v>-2179.570000000065</v>
      </c>
      <c r="K15" s="84">
        <f t="shared" si="4"/>
        <v>-0.551789873417738</v>
      </c>
      <c r="L15" s="45">
        <f>J15/$L$2</f>
        <v>-0.5882907053323865</v>
      </c>
      <c r="M15" s="57">
        <f>J15/$M$2</f>
        <v>-0.27584675082075094</v>
      </c>
      <c r="N15" s="85">
        <f>J15/$N$2</f>
        <v>-0.42214776149757705</v>
      </c>
    </row>
    <row r="16" spans="1:19" ht="15.75">
      <c r="A16" s="28" t="s">
        <v>467</v>
      </c>
      <c r="B16" s="28" t="s">
        <v>147</v>
      </c>
      <c r="C16" s="28" t="s">
        <v>178</v>
      </c>
      <c r="D16" s="104">
        <f>MMusinda!C86</f>
        <v>4148700</v>
      </c>
      <c r="E16" s="84">
        <f t="shared" si="0"/>
        <v>1050.3037974683543</v>
      </c>
      <c r="F16" s="45">
        <f t="shared" si="1"/>
        <v>1119.7812638329572</v>
      </c>
      <c r="G16" s="57">
        <f t="shared" si="2"/>
        <v>525.0601793610737</v>
      </c>
      <c r="H16" s="85">
        <f t="shared" si="3"/>
        <v>803.5366692168388</v>
      </c>
      <c r="J16" s="104">
        <f>MMusinda!C88</f>
        <v>2149664</v>
      </c>
      <c r="K16" s="84">
        <f t="shared" si="4"/>
        <v>544.2187341772152</v>
      </c>
      <c r="L16" s="45">
        <f t="shared" si="5"/>
        <v>580.2187361670427</v>
      </c>
      <c r="M16" s="57">
        <f t="shared" si="6"/>
        <v>272.061842361714</v>
      </c>
      <c r="N16" s="85">
        <f t="shared" si="7"/>
        <v>416.3554488141699</v>
      </c>
      <c r="O16" s="33"/>
      <c r="P16" s="58"/>
      <c r="Q16" s="58"/>
      <c r="R16" s="58"/>
      <c r="S16" s="58"/>
    </row>
    <row r="17" spans="1:14" ht="15.75">
      <c r="A17" s="28" t="s">
        <v>151</v>
      </c>
      <c r="B17" s="28" t="s">
        <v>150</v>
      </c>
      <c r="C17" s="28" t="s">
        <v>87</v>
      </c>
      <c r="D17" s="104">
        <f>ENkhoma!C8</f>
        <v>640000</v>
      </c>
      <c r="E17" s="84">
        <f t="shared" si="0"/>
        <v>162.0253164556962</v>
      </c>
      <c r="F17" s="45">
        <f t="shared" si="1"/>
        <v>172.74327110976756</v>
      </c>
      <c r="G17" s="57">
        <f t="shared" si="2"/>
        <v>80.99850912119149</v>
      </c>
      <c r="H17" s="85">
        <f t="shared" si="3"/>
        <v>123.95773815864653</v>
      </c>
      <c r="J17" s="104">
        <f>ENkhoma!C10</f>
        <v>11.78000000002794</v>
      </c>
      <c r="K17" s="84">
        <f t="shared" si="4"/>
        <v>0.0029822784810197315</v>
      </c>
      <c r="L17" s="45">
        <f t="shared" si="5"/>
        <v>0.0031795558338717</v>
      </c>
      <c r="M17" s="57">
        <f t="shared" si="6"/>
        <v>0.0014908788085154668</v>
      </c>
      <c r="N17" s="85">
        <f t="shared" si="7"/>
        <v>0.0022815971179879994</v>
      </c>
    </row>
    <row r="18" spans="1:14" ht="15.75">
      <c r="A18" s="28" t="s">
        <v>152</v>
      </c>
      <c r="B18" s="28" t="s">
        <v>150</v>
      </c>
      <c r="C18" s="28" t="s">
        <v>10</v>
      </c>
      <c r="D18" s="104">
        <f>FNkoma!B16</f>
        <v>1590934.7862</v>
      </c>
      <c r="E18" s="84">
        <f t="shared" si="0"/>
        <v>402.76830030379745</v>
      </c>
      <c r="F18" s="45">
        <f t="shared" si="1"/>
        <v>429.41137357891665</v>
      </c>
      <c r="G18" s="57">
        <f t="shared" si="2"/>
        <v>201.34897779881487</v>
      </c>
      <c r="H18" s="85">
        <f t="shared" si="3"/>
        <v>308.1385588363467</v>
      </c>
      <c r="J18" s="104">
        <f>FNkoma!B18</f>
        <v>-165.78619999997318</v>
      </c>
      <c r="K18" s="84">
        <f t="shared" si="4"/>
        <v>-0.04197118987341093</v>
      </c>
      <c r="L18" s="45">
        <f t="shared" si="5"/>
        <v>-0.044747578895083615</v>
      </c>
      <c r="M18" s="57">
        <f t="shared" si="6"/>
        <v>-0.02098192973885235</v>
      </c>
      <c r="N18" s="85">
        <f t="shared" si="7"/>
        <v>-0.032110128702990126</v>
      </c>
    </row>
    <row r="19" spans="1:14" ht="15.75">
      <c r="A19" s="28" t="s">
        <v>252</v>
      </c>
      <c r="B19" s="28" t="s">
        <v>150</v>
      </c>
      <c r="C19" s="33" t="s">
        <v>317</v>
      </c>
      <c r="D19" s="104">
        <f>PNkhoma!C52</f>
        <v>5217506.9</v>
      </c>
      <c r="E19" s="84">
        <f t="shared" si="0"/>
        <v>1320.8878227848102</v>
      </c>
      <c r="F19" s="45">
        <f>D19/$L$2</f>
        <v>1408.2643889746607</v>
      </c>
      <c r="G19" s="57">
        <f>D19/$M$2</f>
        <v>660.3285628586399</v>
      </c>
      <c r="H19" s="85">
        <f>D19/$N$2</f>
        <v>1010.5474283611431</v>
      </c>
      <c r="J19" s="104">
        <f>PNkhoma!C54</f>
        <v>-2398136.4884000006</v>
      </c>
      <c r="K19" s="84">
        <f t="shared" si="4"/>
        <v>-607.1231616202533</v>
      </c>
      <c r="L19" s="45">
        <f>J19/$L$2</f>
        <v>-647.2842837092301</v>
      </c>
      <c r="M19" s="57">
        <f>J19/$M$2</f>
        <v>-303.50856285863995</v>
      </c>
      <c r="N19" s="85">
        <f>J19/$N$2</f>
        <v>-464.4805857777865</v>
      </c>
    </row>
    <row r="20" spans="1:14" ht="15.75">
      <c r="A20" s="28" t="s">
        <v>142</v>
      </c>
      <c r="B20" s="28" t="s">
        <v>162</v>
      </c>
      <c r="C20" s="28" t="s">
        <v>229</v>
      </c>
      <c r="D20" s="104">
        <f>JPhiri!C9</f>
        <v>747297.2776</v>
      </c>
      <c r="E20" s="84">
        <f t="shared" si="0"/>
        <v>189.18918420253166</v>
      </c>
      <c r="F20" s="45">
        <f>D20/$L$2</f>
        <v>201.70402535007503</v>
      </c>
      <c r="G20" s="57">
        <f>D20/$M$2</f>
        <v>94.57807086863308</v>
      </c>
      <c r="H20" s="85">
        <f>D20/$N$2</f>
        <v>144.73950041157843</v>
      </c>
      <c r="J20" s="104">
        <f>JPhiri!C11</f>
        <v>42840.72239999997</v>
      </c>
      <c r="K20" s="84">
        <f t="shared" si="4"/>
        <v>10.845752506329106</v>
      </c>
      <c r="L20" s="45">
        <f>J20/$L$2</f>
        <v>11.563197693877322</v>
      </c>
      <c r="M20" s="57">
        <f>J20/$M$2</f>
        <v>5.421929131366922</v>
      </c>
      <c r="N20" s="85">
        <f>J20/$N$2</f>
        <v>8.297561015291343</v>
      </c>
    </row>
    <row r="21" spans="1:14" ht="15.75">
      <c r="A21" s="28" t="s">
        <v>160</v>
      </c>
      <c r="B21" s="28" t="s">
        <v>162</v>
      </c>
      <c r="C21" s="28" t="s">
        <v>179</v>
      </c>
      <c r="D21" s="104">
        <f>MPhiri!C40</f>
        <v>3060800</v>
      </c>
      <c r="E21" s="84">
        <f t="shared" si="0"/>
        <v>774.8860759493671</v>
      </c>
      <c r="F21" s="45">
        <f t="shared" si="1"/>
        <v>826.1446940824633</v>
      </c>
      <c r="G21" s="57">
        <f t="shared" si="2"/>
        <v>387.3753698720983</v>
      </c>
      <c r="H21" s="85">
        <f t="shared" si="3"/>
        <v>592.8278827437271</v>
      </c>
      <c r="J21" s="104">
        <f>MPhiri!C42</f>
        <v>-9050.002599999774</v>
      </c>
      <c r="K21" s="84">
        <f t="shared" si="4"/>
        <v>-2.2911398987341203</v>
      </c>
      <c r="L21" s="45">
        <f t="shared" si="5"/>
        <v>-2.4426985198060347</v>
      </c>
      <c r="M21" s="57">
        <f t="shared" si="6"/>
        <v>-1.145369872098263</v>
      </c>
      <c r="N21" s="85">
        <f t="shared" si="7"/>
        <v>-1.7528403947278786</v>
      </c>
    </row>
    <row r="22" spans="1:14" ht="15.75">
      <c r="A22" s="28" t="s">
        <v>261</v>
      </c>
      <c r="B22" s="28" t="s">
        <v>162</v>
      </c>
      <c r="C22" s="28" t="s">
        <v>180</v>
      </c>
      <c r="D22" s="104">
        <f>RPhiri!B25</f>
        <v>1250000</v>
      </c>
      <c r="E22" s="84">
        <f t="shared" si="0"/>
        <v>316.45569620253167</v>
      </c>
      <c r="F22" s="45">
        <f t="shared" si="1"/>
        <v>337.38920138626474</v>
      </c>
      <c r="G22" s="57">
        <f t="shared" si="2"/>
        <v>158.20021312732712</v>
      </c>
      <c r="H22" s="85">
        <f t="shared" si="3"/>
        <v>242.1049573411065</v>
      </c>
      <c r="J22" s="104">
        <f>RPhiri!B27</f>
        <v>-217390</v>
      </c>
      <c r="K22" s="84">
        <f t="shared" si="4"/>
        <v>-55.03544303797468</v>
      </c>
      <c r="L22" s="45">
        <f t="shared" si="5"/>
        <v>-58.676030791488074</v>
      </c>
      <c r="M22" s="57">
        <f t="shared" si="6"/>
        <v>-27.512915465399715</v>
      </c>
      <c r="N22" s="85">
        <f t="shared" si="7"/>
        <v>-42.10495734110651</v>
      </c>
    </row>
    <row r="23" spans="1:14" ht="15.75">
      <c r="A23" s="28" t="s">
        <v>153</v>
      </c>
      <c r="B23" s="28" t="s">
        <v>162</v>
      </c>
      <c r="C23" s="28" t="s">
        <v>274</v>
      </c>
      <c r="D23" s="104">
        <f>WPhiri!B24</f>
        <v>2005365.3608</v>
      </c>
      <c r="E23" s="84">
        <f t="shared" si="0"/>
        <v>507.68743311392404</v>
      </c>
      <c r="F23" s="45">
        <f>D23/$L$2</f>
        <v>541.2708940543926</v>
      </c>
      <c r="G23" s="57">
        <f>D23/$M$2</f>
        <v>253.79938198137538</v>
      </c>
      <c r="H23" s="85">
        <f>D23/$N$2</f>
        <v>388.4071161038533</v>
      </c>
      <c r="J23" s="104">
        <f>WPhiri!B26</f>
        <v>-3.3123999999370426</v>
      </c>
      <c r="K23" s="84">
        <f t="shared" si="4"/>
        <v>-0.0008385822784650741</v>
      </c>
      <c r="L23" s="45">
        <f>J23/$L$2</f>
        <v>-0.0008940543925204978</v>
      </c>
      <c r="M23" s="57">
        <f>J23/$M$2</f>
        <v>-0.00041921790876239877</v>
      </c>
      <c r="N23" s="85">
        <f>J23/$N$2</f>
        <v>-0.0006415587685451511</v>
      </c>
    </row>
    <row r="24" spans="1:14" ht="15.75">
      <c r="A24" s="28" t="s">
        <v>154</v>
      </c>
      <c r="B24" s="28" t="s">
        <v>157</v>
      </c>
      <c r="C24" s="28" t="s">
        <v>13</v>
      </c>
      <c r="D24" s="104">
        <f>JSakala!C43</f>
        <v>2698000</v>
      </c>
      <c r="E24" s="84">
        <f t="shared" si="0"/>
        <v>683.0379746835443</v>
      </c>
      <c r="F24" s="45">
        <f>D24/$L$2</f>
        <v>728.2208522721138</v>
      </c>
      <c r="G24" s="57">
        <f>D24/$M$2</f>
        <v>341.45934001402287</v>
      </c>
      <c r="H24" s="85">
        <f>D24/$N$2</f>
        <v>522.5593399250442</v>
      </c>
      <c r="J24" s="104">
        <f>JSakala!C45</f>
        <v>-612035.6799999999</v>
      </c>
      <c r="K24" s="84">
        <f t="shared" si="4"/>
        <v>-154.94574177215188</v>
      </c>
      <c r="L24" s="45">
        <f>J24/$L$2</f>
        <v>-165.19538343607957</v>
      </c>
      <c r="M24" s="57">
        <f>J24/$M$2</f>
        <v>-77.45934001402286</v>
      </c>
      <c r="N24" s="85">
        <f>J24/$N$2</f>
        <v>-118.54149775810808</v>
      </c>
    </row>
    <row r="25" spans="1:14" ht="15.75">
      <c r="A25" s="28" t="s">
        <v>155</v>
      </c>
      <c r="B25" s="28" t="s">
        <v>156</v>
      </c>
      <c r="C25" s="28" t="s">
        <v>63</v>
      </c>
      <c r="D25" s="104">
        <f>MZimba!C52</f>
        <v>7233750</v>
      </c>
      <c r="E25" s="84">
        <f t="shared" si="0"/>
        <v>1831.3291139240507</v>
      </c>
      <c r="F25" s="45">
        <f>D25/$L$2</f>
        <v>1952.471308422314</v>
      </c>
      <c r="G25" s="57">
        <f>D25/$M$2</f>
        <v>915.5046333678421</v>
      </c>
      <c r="H25" s="85">
        <f>D25/$N$2</f>
        <v>1401.0613881329834</v>
      </c>
      <c r="J25" s="104">
        <f>MZimba!C54</f>
        <v>121960.69720000029</v>
      </c>
      <c r="K25" s="84">
        <f t="shared" si="4"/>
        <v>30.876125873417795</v>
      </c>
      <c r="L25" s="45">
        <f>J25/$L$2</f>
        <v>32.91857778305612</v>
      </c>
      <c r="M25" s="57">
        <f>J25/$M$2</f>
        <v>15.435366632157963</v>
      </c>
      <c r="N25" s="85">
        <f>J25/$N$2</f>
        <v>23.621831514318142</v>
      </c>
    </row>
    <row r="26" spans="1:14" ht="15.75">
      <c r="A26" s="28" t="s">
        <v>159</v>
      </c>
      <c r="B26" s="28" t="s">
        <v>158</v>
      </c>
      <c r="C26" s="28" t="s">
        <v>1</v>
      </c>
      <c r="D26" s="104">
        <f>JZulu!B11</f>
        <v>1209300</v>
      </c>
      <c r="E26" s="84">
        <f t="shared" si="0"/>
        <v>306.1518987341772</v>
      </c>
      <c r="F26" s="45">
        <f>D26/$L$2</f>
        <v>326.403808989128</v>
      </c>
      <c r="G26" s="57">
        <f>D26/$M$2</f>
        <v>153.04921418790136</v>
      </c>
      <c r="H26" s="85">
        <f>D26/$N$2</f>
        <v>234.22201993008008</v>
      </c>
      <c r="J26" s="104">
        <f>JZulu!B13</f>
        <v>-24093</v>
      </c>
      <c r="K26" s="84">
        <f t="shared" si="4"/>
        <v>-6.099493670886076</v>
      </c>
      <c r="L26" s="45">
        <f>J26/$L$2</f>
        <v>-6.502974423199421</v>
      </c>
      <c r="M26" s="57">
        <f>J26/$M$2</f>
        <v>-3.0492141879013537</v>
      </c>
      <c r="N26" s="85">
        <f>J26/$N$2</f>
        <v>-4.666427789775423</v>
      </c>
    </row>
    <row r="27" spans="1:14" ht="15.75">
      <c r="A27" s="28" t="s">
        <v>168</v>
      </c>
      <c r="B27" s="28" t="s">
        <v>158</v>
      </c>
      <c r="C27" s="189" t="s">
        <v>343</v>
      </c>
      <c r="D27" s="104">
        <f>JuliusZulu!B32</f>
        <v>5619506.9</v>
      </c>
      <c r="E27" s="84">
        <f t="shared" si="0"/>
        <v>1422.6599746835443</v>
      </c>
      <c r="F27" s="45">
        <f>D27/$L$2</f>
        <v>1516.7687561404834</v>
      </c>
      <c r="G27" s="57">
        <f>D27/$M$2</f>
        <v>711.2057514003883</v>
      </c>
      <c r="H27" s="85">
        <f>D27/$N$2</f>
        <v>1088.408382642043</v>
      </c>
      <c r="J27" s="104">
        <f>JuliusZulu!B34</f>
        <v>-483609.9000000004</v>
      </c>
      <c r="K27" s="84">
        <f t="shared" si="4"/>
        <v>-122.43288607594945</v>
      </c>
      <c r="L27" s="45">
        <f>J27/$L$2</f>
        <v>-130.5318063547932</v>
      </c>
      <c r="M27" s="57">
        <f>J27/$M$2</f>
        <v>-61.20575140038833</v>
      </c>
      <c r="N27" s="85">
        <f>J27/$N$2</f>
        <v>-93.6674833673895</v>
      </c>
    </row>
    <row r="28" spans="4:14" ht="16.5" thickBot="1">
      <c r="D28" s="116"/>
      <c r="E28" s="117"/>
      <c r="F28" s="117"/>
      <c r="G28" s="117"/>
      <c r="H28" s="117"/>
      <c r="J28" s="104"/>
      <c r="K28" s="84"/>
      <c r="L28" s="45"/>
      <c r="M28" s="57"/>
      <c r="N28" s="85"/>
    </row>
    <row r="29" spans="1:14" ht="19.5" thickBot="1">
      <c r="A29" s="435" t="s">
        <v>543</v>
      </c>
      <c r="C29" s="115"/>
      <c r="D29" s="118">
        <f>SUM(D4:D28)</f>
        <v>69282028.979</v>
      </c>
      <c r="E29" s="119">
        <f>D29/$K$2</f>
        <v>17539.754171898734</v>
      </c>
      <c r="F29" s="120">
        <f>D29/$L$2</f>
        <v>18700.00674211589</v>
      </c>
      <c r="G29" s="121">
        <f>D29/$M$2</f>
        <v>8768.345400297163</v>
      </c>
      <c r="H29" s="122">
        <f>D29/$N$2</f>
        <v>13418.81813637288</v>
      </c>
      <c r="I29" s="82"/>
      <c r="J29" s="104">
        <f>SUM(J4:J28)</f>
        <v>-2426046.0400000005</v>
      </c>
      <c r="K29" s="498">
        <f t="shared" si="4"/>
        <v>-614.1888708860761</v>
      </c>
      <c r="L29" s="499">
        <f t="shared" si="5"/>
        <v>-654.8173887695282</v>
      </c>
      <c r="M29" s="500">
        <f t="shared" si="6"/>
        <v>-307.0408004677665</v>
      </c>
      <c r="N29" s="501">
        <f t="shared" si="7"/>
        <v>-469.8862184174084</v>
      </c>
    </row>
    <row r="30" spans="4:8" ht="15.75">
      <c r="D30" s="111"/>
      <c r="E30" s="52"/>
      <c r="F30" s="52"/>
      <c r="G30" s="52"/>
      <c r="H30" s="52"/>
    </row>
    <row r="31" ht="15.75">
      <c r="I31" s="28"/>
    </row>
    <row r="32" ht="15.75">
      <c r="I32" s="28"/>
    </row>
    <row r="33" spans="1:9" ht="21">
      <c r="A33" s="49" t="s">
        <v>472</v>
      </c>
      <c r="I33" s="28"/>
    </row>
    <row r="34" spans="1:14" ht="15.75">
      <c r="A34" s="28" t="s">
        <v>174</v>
      </c>
      <c r="B34" s="28" t="s">
        <v>175</v>
      </c>
      <c r="C34" s="28" t="s">
        <v>176</v>
      </c>
      <c r="E34" s="43">
        <v>3200</v>
      </c>
      <c r="F34" s="54">
        <v>3112.23</v>
      </c>
      <c r="G34" s="55">
        <v>6247.68</v>
      </c>
      <c r="H34" s="56">
        <v>4922.56</v>
      </c>
      <c r="K34" s="43">
        <f>E34</f>
        <v>3200</v>
      </c>
      <c r="L34" s="54">
        <f>F34</f>
        <v>3112.23</v>
      </c>
      <c r="M34" s="55">
        <f>G34</f>
        <v>6247.68</v>
      </c>
      <c r="N34" s="56">
        <f>H34</f>
        <v>4922.56</v>
      </c>
    </row>
    <row r="38" spans="1:14" ht="15.75">
      <c r="A38" s="28" t="s">
        <v>469</v>
      </c>
      <c r="B38" s="28" t="s">
        <v>170</v>
      </c>
      <c r="C38" s="28" t="s">
        <v>470</v>
      </c>
      <c r="D38" s="104">
        <f>NoahMbewe!C17</f>
        <v>890000</v>
      </c>
      <c r="E38" s="84">
        <f>D38/$E$34</f>
        <v>278.125</v>
      </c>
      <c r="F38" s="45">
        <f>D38/$F$34</f>
        <v>285.96858201354013</v>
      </c>
      <c r="G38" s="57">
        <f>D38/$G$34</f>
        <v>142.45287850850235</v>
      </c>
      <c r="H38" s="85">
        <f>D38/$H$34</f>
        <v>180.80023402457257</v>
      </c>
      <c r="J38" s="104">
        <f>NoahMbewe!C19</f>
        <v>-77801.59999999998</v>
      </c>
      <c r="K38" s="84">
        <f>J38/$K$34</f>
        <v>-24.31299999999999</v>
      </c>
      <c r="L38" s="45">
        <f>J38/$L$34</f>
        <v>-24.998666550993974</v>
      </c>
      <c r="M38" s="57">
        <f>J38/$M34</f>
        <v>-12.452878508502351</v>
      </c>
      <c r="N38" s="85">
        <f>J38/$N$34</f>
        <v>-15.805109536501327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3" sqref="C3"/>
    </sheetView>
  </sheetViews>
  <sheetFormatPr defaultColWidth="9.00390625" defaultRowHeight="15.75"/>
  <cols>
    <col min="3" max="3" width="15.00390625" style="0" customWidth="1"/>
    <col min="6" max="6" width="11.50390625" style="0" customWidth="1"/>
    <col min="8" max="8" width="11.875" style="0" customWidth="1"/>
  </cols>
  <sheetData>
    <row r="1" spans="1:8" ht="15.75">
      <c r="A1" s="32"/>
      <c r="B1" s="32"/>
      <c r="C1" s="104"/>
      <c r="D1" s="43" t="s">
        <v>299</v>
      </c>
      <c r="E1" s="54" t="s">
        <v>300</v>
      </c>
      <c r="F1" s="57" t="s">
        <v>305</v>
      </c>
      <c r="G1" s="56" t="s">
        <v>306</v>
      </c>
      <c r="H1" s="104"/>
    </row>
    <row r="2" spans="1:8" ht="15.75">
      <c r="A2" s="230" t="s">
        <v>344</v>
      </c>
      <c r="B2" s="229" t="s">
        <v>346</v>
      </c>
      <c r="C2" s="228"/>
      <c r="D2" s="26">
        <f>Totals!$E$2</f>
        <v>3950</v>
      </c>
      <c r="E2" s="202">
        <f>Totals!$F$2</f>
        <v>3704.92</v>
      </c>
      <c r="F2" s="27">
        <f>Totals!$G$2</f>
        <v>7901.38</v>
      </c>
      <c r="G2" s="147">
        <f>Totals!$H$2</f>
        <v>5163.05</v>
      </c>
      <c r="H2" s="104"/>
    </row>
    <row r="3" spans="1:8" s="181" customFormat="1" ht="15.75">
      <c r="A3" s="227" t="s">
        <v>140</v>
      </c>
      <c r="B3" s="227" t="s">
        <v>141</v>
      </c>
      <c r="C3" s="182">
        <f>DBanda!C33</f>
        <v>295000</v>
      </c>
      <c r="D3" s="288">
        <f aca="true" t="shared" si="0" ref="D3:D13">C3/D$2</f>
        <v>74.68354430379746</v>
      </c>
      <c r="E3" s="289">
        <f aca="true" t="shared" si="1" ref="E3:E13">C3/E$2</f>
        <v>79.62385152715848</v>
      </c>
      <c r="F3" s="290">
        <f aca="true" t="shared" si="2" ref="F3:F13">C3/F$2</f>
        <v>37.3352502980492</v>
      </c>
      <c r="G3" s="291">
        <f aca="true" t="shared" si="3" ref="G3:G13">C3/G$2</f>
        <v>57.13676993250114</v>
      </c>
      <c r="H3" s="104"/>
    </row>
    <row r="4" spans="1:8" ht="15.75">
      <c r="A4" t="s">
        <v>171</v>
      </c>
      <c r="B4" t="s">
        <v>172</v>
      </c>
      <c r="C4" s="104">
        <f>JChulu!B13</f>
        <v>2235000</v>
      </c>
      <c r="D4" s="252">
        <f t="shared" si="0"/>
        <v>565.8227848101266</v>
      </c>
      <c r="E4" s="253">
        <f t="shared" si="1"/>
        <v>603.2518920786414</v>
      </c>
      <c r="F4" s="254">
        <f t="shared" si="2"/>
        <v>282.8619810716609</v>
      </c>
      <c r="G4" s="255">
        <f t="shared" si="3"/>
        <v>432.88366372589843</v>
      </c>
      <c r="H4" s="104"/>
    </row>
    <row r="5" spans="1:8" ht="15.75">
      <c r="A5" t="s">
        <v>143</v>
      </c>
      <c r="B5" t="s">
        <v>144</v>
      </c>
      <c r="C5" s="104">
        <f>MMalipita!C36</f>
        <v>1356850</v>
      </c>
      <c r="D5" s="252">
        <f t="shared" si="0"/>
        <v>343.50632911392404</v>
      </c>
      <c r="E5" s="253">
        <f t="shared" si="1"/>
        <v>366.22923032076267</v>
      </c>
      <c r="F5" s="254">
        <f t="shared" si="2"/>
        <v>171.72316734545103</v>
      </c>
      <c r="G5" s="255">
        <f t="shared" si="3"/>
        <v>262.8000890946243</v>
      </c>
      <c r="H5" s="104"/>
    </row>
    <row r="6" spans="1:8" ht="15.75">
      <c r="A6" t="s">
        <v>171</v>
      </c>
      <c r="B6" t="s">
        <v>147</v>
      </c>
      <c r="C6" s="104">
        <f>JMusinda!C33</f>
        <v>1452000</v>
      </c>
      <c r="D6" s="252">
        <f t="shared" si="0"/>
        <v>367.59493670886076</v>
      </c>
      <c r="E6" s="253">
        <f t="shared" si="1"/>
        <v>391.91129633028515</v>
      </c>
      <c r="F6" s="254">
        <f t="shared" si="2"/>
        <v>183.7653675687032</v>
      </c>
      <c r="G6" s="255">
        <f t="shared" si="3"/>
        <v>281.2291184474293</v>
      </c>
      <c r="H6" s="104"/>
    </row>
    <row r="7" spans="1:8" ht="15.75">
      <c r="A7" t="s">
        <v>148</v>
      </c>
      <c r="B7" t="s">
        <v>147</v>
      </c>
      <c r="C7" s="104">
        <f>MMusinda!C36</f>
        <v>395000</v>
      </c>
      <c r="D7" s="252">
        <f t="shared" si="0"/>
        <v>100</v>
      </c>
      <c r="E7" s="253">
        <f t="shared" si="1"/>
        <v>106.61498763805966</v>
      </c>
      <c r="F7" s="254">
        <f t="shared" si="2"/>
        <v>49.99126734823537</v>
      </c>
      <c r="G7" s="255">
        <f t="shared" si="3"/>
        <v>76.50516651978965</v>
      </c>
      <c r="H7" s="104"/>
    </row>
    <row r="8" spans="1:8" ht="15.75">
      <c r="A8" t="s">
        <v>149</v>
      </c>
      <c r="B8" t="s">
        <v>147</v>
      </c>
      <c r="C8" s="104">
        <f>MMusinda!C74</f>
        <v>350000</v>
      </c>
      <c r="D8" s="252">
        <f t="shared" si="0"/>
        <v>88.60759493670886</v>
      </c>
      <c r="E8" s="253">
        <f t="shared" si="1"/>
        <v>94.46897638815413</v>
      </c>
      <c r="F8" s="254">
        <f t="shared" si="2"/>
        <v>44.29605967565159</v>
      </c>
      <c r="G8" s="255">
        <f t="shared" si="3"/>
        <v>67.78938805550982</v>
      </c>
      <c r="H8" s="104"/>
    </row>
    <row r="9" spans="1:8" ht="15.75">
      <c r="A9" t="s">
        <v>252</v>
      </c>
      <c r="B9" t="s">
        <v>150</v>
      </c>
      <c r="C9" s="104">
        <f>PNkhoma!C12</f>
        <v>2030000</v>
      </c>
      <c r="D9" s="252">
        <f t="shared" si="0"/>
        <v>513.9240506329114</v>
      </c>
      <c r="E9" s="253">
        <f t="shared" si="1"/>
        <v>547.9200630512939</v>
      </c>
      <c r="F9" s="254">
        <f t="shared" si="2"/>
        <v>256.91714611877927</v>
      </c>
      <c r="G9" s="255">
        <f t="shared" si="3"/>
        <v>393.17845072195695</v>
      </c>
      <c r="H9" s="104"/>
    </row>
    <row r="10" spans="1:8" ht="15.75">
      <c r="A10" t="s">
        <v>160</v>
      </c>
      <c r="B10" t="s">
        <v>162</v>
      </c>
      <c r="C10" s="104">
        <f>MPhiri!C25</f>
        <v>535000</v>
      </c>
      <c r="D10" s="252">
        <f t="shared" si="0"/>
        <v>135.44303797468353</v>
      </c>
      <c r="E10" s="253">
        <f t="shared" si="1"/>
        <v>144.40257819332132</v>
      </c>
      <c r="F10" s="254">
        <f t="shared" si="2"/>
        <v>67.709691218496</v>
      </c>
      <c r="G10" s="255">
        <f t="shared" si="3"/>
        <v>103.62092174199358</v>
      </c>
      <c r="H10" s="104"/>
    </row>
    <row r="11" spans="1:8" ht="15.75">
      <c r="A11" t="s">
        <v>261</v>
      </c>
      <c r="B11" t="s">
        <v>162</v>
      </c>
      <c r="C11" s="104">
        <f>RPhiri!B11</f>
        <v>250000</v>
      </c>
      <c r="D11" s="252">
        <f t="shared" si="0"/>
        <v>63.29113924050633</v>
      </c>
      <c r="E11" s="253">
        <f t="shared" si="1"/>
        <v>67.47784027725295</v>
      </c>
      <c r="F11" s="254">
        <f t="shared" si="2"/>
        <v>31.640042625465426</v>
      </c>
      <c r="G11" s="255">
        <f t="shared" si="3"/>
        <v>48.4209914682213</v>
      </c>
      <c r="H11" s="104"/>
    </row>
    <row r="12" spans="1:8" ht="15.75">
      <c r="A12" t="s">
        <v>154</v>
      </c>
      <c r="B12" t="s">
        <v>157</v>
      </c>
      <c r="C12" s="104" t="e">
        <f>JSakala!#REF!</f>
        <v>#REF!</v>
      </c>
      <c r="D12" s="252" t="e">
        <f t="shared" si="0"/>
        <v>#REF!</v>
      </c>
      <c r="E12" s="253" t="e">
        <f t="shared" si="1"/>
        <v>#REF!</v>
      </c>
      <c r="F12" s="254" t="e">
        <f t="shared" si="2"/>
        <v>#REF!</v>
      </c>
      <c r="G12" s="255" t="e">
        <f t="shared" si="3"/>
        <v>#REF!</v>
      </c>
      <c r="H12" s="104"/>
    </row>
    <row r="13" spans="1:8" ht="15.75">
      <c r="A13" t="s">
        <v>155</v>
      </c>
      <c r="B13" t="s">
        <v>156</v>
      </c>
      <c r="C13" s="104">
        <f>MZimba!C30</f>
        <v>250000</v>
      </c>
      <c r="D13" s="252">
        <f t="shared" si="0"/>
        <v>63.29113924050633</v>
      </c>
      <c r="E13" s="253">
        <f t="shared" si="1"/>
        <v>67.47784027725295</v>
      </c>
      <c r="F13" s="254">
        <f t="shared" si="2"/>
        <v>31.640042625465426</v>
      </c>
      <c r="G13" s="255">
        <f t="shared" si="3"/>
        <v>48.4209914682213</v>
      </c>
      <c r="H13" s="104" t="e">
        <f>SUM(C3:C13)</f>
        <v>#REF!</v>
      </c>
    </row>
    <row r="14" spans="4:8" ht="15.75">
      <c r="D14" s="256"/>
      <c r="E14" s="256"/>
      <c r="F14" s="256"/>
      <c r="G14" s="256"/>
      <c r="H14" s="104"/>
    </row>
    <row r="15" spans="3:8" ht="15.75">
      <c r="C15" s="104"/>
      <c r="D15" s="272"/>
      <c r="E15" s="272"/>
      <c r="F15" s="272"/>
      <c r="G15" s="272"/>
      <c r="H15" s="104"/>
    </row>
    <row r="16" spans="1:8" ht="15.75">
      <c r="A16" s="230" t="s">
        <v>345</v>
      </c>
      <c r="B16" s="229" t="s">
        <v>346</v>
      </c>
      <c r="C16" s="104"/>
      <c r="D16" s="272"/>
      <c r="E16" s="272"/>
      <c r="F16" s="272"/>
      <c r="G16" s="272"/>
      <c r="H16" s="104"/>
    </row>
    <row r="17" spans="1:8" ht="15.75">
      <c r="A17" t="s">
        <v>173</v>
      </c>
      <c r="B17" t="s">
        <v>141</v>
      </c>
      <c r="C17" s="104">
        <f>SBanda!H3</f>
        <v>3950690</v>
      </c>
      <c r="D17" s="252">
        <f>C17/D$2</f>
        <v>1000.1746835443038</v>
      </c>
      <c r="E17" s="253">
        <f>C17/E$2</f>
        <v>1066.3361152197617</v>
      </c>
      <c r="F17" s="254">
        <f>C17/F$2</f>
        <v>500</v>
      </c>
      <c r="G17" s="255">
        <f>C17/G$2</f>
        <v>765.1853071343488</v>
      </c>
      <c r="H17" s="104"/>
    </row>
    <row r="18" spans="1:8" ht="15.75">
      <c r="A18" t="s">
        <v>169</v>
      </c>
      <c r="B18" t="s">
        <v>170</v>
      </c>
      <c r="C18" s="104">
        <f>DMbewe!B41</f>
        <v>7387416.7782000005</v>
      </c>
      <c r="D18" s="252">
        <f>C18/D$2</f>
        <v>1870.2320957468355</v>
      </c>
      <c r="E18" s="253">
        <f>C18/E$2</f>
        <v>1993.9477176835128</v>
      </c>
      <c r="F18" s="254">
        <f>C18/F$2</f>
        <v>934.9527270173058</v>
      </c>
      <c r="G18" s="255">
        <f>C18/G$2</f>
        <v>1430.8241791576686</v>
      </c>
      <c r="H18" s="104"/>
    </row>
    <row r="19" spans="1:8" ht="15.75">
      <c r="A19" t="s">
        <v>168</v>
      </c>
      <c r="B19" t="s">
        <v>158</v>
      </c>
      <c r="C19" s="104">
        <f>JuliusZulu!B32</f>
        <v>5619506.9</v>
      </c>
      <c r="D19" s="252">
        <f>C19/D$2</f>
        <v>1422.6599746835443</v>
      </c>
      <c r="E19" s="253">
        <f>C19/E$2</f>
        <v>1516.7687561404834</v>
      </c>
      <c r="F19" s="254">
        <f>C19/F$2</f>
        <v>711.2057514003883</v>
      </c>
      <c r="G19" s="255">
        <f>C19/G$2</f>
        <v>1088.408382642043</v>
      </c>
      <c r="H19" s="104">
        <f>SUM(C17:C19)</f>
        <v>16957613.6782</v>
      </c>
    </row>
    <row r="20" spans="3:8" ht="15.75">
      <c r="C20" s="104"/>
      <c r="D20" s="252">
        <f>C21/D$2</f>
        <v>0</v>
      </c>
      <c r="E20" s="253">
        <f>C21/E$2</f>
        <v>0</v>
      </c>
      <c r="F20" s="254">
        <f>C21/F$2</f>
        <v>0</v>
      </c>
      <c r="G20" s="255">
        <f>C21/G$2</f>
        <v>0</v>
      </c>
      <c r="H20" s="104"/>
    </row>
    <row r="21" spans="3:8" ht="15.75">
      <c r="C21" s="104"/>
      <c r="D21" s="252">
        <f>C22/D$2</f>
        <v>0</v>
      </c>
      <c r="E21" s="253">
        <f>C22/E$2</f>
        <v>0</v>
      </c>
      <c r="F21" s="254">
        <f>C22/F$2</f>
        <v>0</v>
      </c>
      <c r="G21" s="255">
        <f>C22/G$2</f>
        <v>0</v>
      </c>
      <c r="H21" s="104"/>
    </row>
    <row r="22" spans="3:8" ht="15.75">
      <c r="C22" s="104"/>
      <c r="D22" s="256"/>
      <c r="E22" s="256"/>
      <c r="F22" s="256"/>
      <c r="G22" s="256"/>
      <c r="H22" s="104"/>
    </row>
    <row r="23" spans="3:8" ht="16.5" thickBot="1">
      <c r="C23" s="116"/>
      <c r="D23" s="292"/>
      <c r="E23" s="292"/>
      <c r="F23" s="292"/>
      <c r="G23" s="292"/>
      <c r="H23" s="104"/>
    </row>
    <row r="24" spans="2:8" ht="16.5" thickBot="1">
      <c r="B24" s="156"/>
      <c r="C24" s="170" t="e">
        <f>SUM(C3:C23)</f>
        <v>#REF!</v>
      </c>
      <c r="D24" s="264" t="e">
        <f>SUM(D3:D23)</f>
        <v>#REF!</v>
      </c>
      <c r="E24" s="265" t="e">
        <f>SUM(E3:E23)</f>
        <v>#REF!</v>
      </c>
      <c r="F24" s="266" t="e">
        <f>SUM(F3:F23)</f>
        <v>#REF!</v>
      </c>
      <c r="G24" s="267" t="e">
        <f>SUM(G3:G23)</f>
        <v>#REF!</v>
      </c>
      <c r="H24" s="104" t="e">
        <f>SUM(H19,H13)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7" sqref="A7:IV7"/>
    </sheetView>
  </sheetViews>
  <sheetFormatPr defaultColWidth="9.00390625" defaultRowHeight="15.75"/>
  <cols>
    <col min="1" max="1" width="33.25390625" style="4" customWidth="1"/>
    <col min="2" max="3" width="12.375" style="4" customWidth="1"/>
    <col min="4" max="5" width="9.00390625" style="4" customWidth="1"/>
    <col min="6" max="6" width="12.625" style="4" customWidth="1"/>
    <col min="7" max="9" width="9.00390625" style="4" customWidth="1"/>
    <col min="10" max="10" width="11.125" style="4" customWidth="1"/>
    <col min="11" max="16384" width="9.00390625" style="4" customWidth="1"/>
  </cols>
  <sheetData>
    <row r="1" spans="4:7" ht="15.75">
      <c r="D1" s="43" t="s">
        <v>299</v>
      </c>
      <c r="E1" s="54" t="s">
        <v>300</v>
      </c>
      <c r="F1" s="57" t="s">
        <v>305</v>
      </c>
      <c r="G1" s="56" t="s">
        <v>306</v>
      </c>
    </row>
    <row r="2" spans="1:11" ht="21">
      <c r="A2" s="35" t="s">
        <v>16</v>
      </c>
      <c r="B2" s="39" t="s">
        <v>46</v>
      </c>
      <c r="C2" s="28"/>
      <c r="D2" s="123">
        <f>Totals!$E$2</f>
        <v>3950</v>
      </c>
      <c r="E2" s="124">
        <f>Totals!$F$2</f>
        <v>3704.92</v>
      </c>
      <c r="F2" s="125">
        <f>Totals!$G$2</f>
        <v>7901.38</v>
      </c>
      <c r="G2" s="126">
        <f>Totals!$H$2</f>
        <v>5163.05</v>
      </c>
      <c r="H2" s="47" t="s">
        <v>0</v>
      </c>
      <c r="I2" s="33"/>
      <c r="J2" s="92"/>
      <c r="K2" s="42"/>
    </row>
    <row r="3" spans="1:16" ht="15.75">
      <c r="A3" s="92" t="s">
        <v>2</v>
      </c>
      <c r="B3" s="101">
        <v>39058</v>
      </c>
      <c r="C3" s="101">
        <v>39058</v>
      </c>
      <c r="D3" s="79"/>
      <c r="E3" s="66"/>
      <c r="F3" s="67">
        <v>100</v>
      </c>
      <c r="G3" s="80"/>
      <c r="H3" s="104">
        <f>F$2*F3</f>
        <v>790138</v>
      </c>
      <c r="I3" s="127"/>
      <c r="J3" s="46"/>
      <c r="K3" s="128"/>
      <c r="L3" s="41"/>
      <c r="M3" s="41"/>
      <c r="N3" s="41"/>
      <c r="O3" s="41"/>
      <c r="P3" s="41"/>
    </row>
    <row r="4" spans="1:16" ht="16.5" thickBot="1">
      <c r="A4" s="92"/>
      <c r="B4" s="97" t="s">
        <v>497</v>
      </c>
      <c r="C4" s="101"/>
      <c r="D4" s="79"/>
      <c r="E4" s="195"/>
      <c r="F4" s="197">
        <v>50</v>
      </c>
      <c r="G4" s="79"/>
      <c r="H4" s="104">
        <f>F$2*F4</f>
        <v>395069</v>
      </c>
      <c r="I4" s="127"/>
      <c r="J4" s="46"/>
      <c r="K4" s="128"/>
      <c r="L4" s="41"/>
      <c r="M4" s="41"/>
      <c r="N4" s="41"/>
      <c r="O4" s="41"/>
      <c r="P4" s="41"/>
    </row>
    <row r="5" spans="1:16" ht="19.5" thickBot="1">
      <c r="A5" s="453" t="s">
        <v>455</v>
      </c>
      <c r="B5" s="471"/>
      <c r="C5" s="472"/>
      <c r="D5" s="429"/>
      <c r="E5" s="430"/>
      <c r="F5" s="431">
        <f>SUM(F3:F4)</f>
        <v>150</v>
      </c>
      <c r="G5" s="429"/>
      <c r="H5" s="104">
        <f>F$2*F5</f>
        <v>1185207</v>
      </c>
      <c r="I5" s="470"/>
      <c r="J5" s="46"/>
      <c r="K5" s="128"/>
      <c r="L5" s="41"/>
      <c r="M5" s="41"/>
      <c r="N5" s="41"/>
      <c r="O5" s="41"/>
      <c r="P5" s="41"/>
    </row>
    <row r="6" spans="1:16" ht="15.75">
      <c r="A6" s="6"/>
      <c r="B6" s="7"/>
      <c r="C6" s="474"/>
      <c r="D6" s="424"/>
      <c r="E6" s="425"/>
      <c r="F6" s="425"/>
      <c r="G6" s="425"/>
      <c r="H6" s="111"/>
      <c r="I6" s="127"/>
      <c r="J6" s="46"/>
      <c r="K6" s="128"/>
      <c r="L6" s="41"/>
      <c r="M6" s="41"/>
      <c r="N6" s="41"/>
      <c r="O6" s="41"/>
      <c r="P6" s="41"/>
    </row>
    <row r="7" spans="1:16" ht="15.75">
      <c r="A7" s="33"/>
      <c r="B7" s="33"/>
      <c r="C7" s="83"/>
      <c r="D7" s="65"/>
      <c r="E7" s="65"/>
      <c r="F7" s="65"/>
      <c r="G7" s="65"/>
      <c r="H7" s="58"/>
      <c r="I7" s="58"/>
      <c r="J7" s="129"/>
      <c r="K7" s="33"/>
      <c r="L7" s="33"/>
      <c r="M7" s="33"/>
      <c r="N7" s="59"/>
      <c r="O7" s="33"/>
      <c r="P7" s="33"/>
    </row>
    <row r="8" spans="1:16" ht="15.75">
      <c r="A8" s="33" t="s">
        <v>60</v>
      </c>
      <c r="B8" s="33"/>
      <c r="C8" s="104">
        <v>23600</v>
      </c>
      <c r="D8" s="80">
        <f aca="true" t="shared" si="0" ref="D8:D14">C8/D$2</f>
        <v>5.974683544303797</v>
      </c>
      <c r="E8" s="66">
        <f aca="true" t="shared" si="1" ref="E8:E14">C8/E$2</f>
        <v>6.369908122172679</v>
      </c>
      <c r="F8" s="67">
        <f>C8/F$2</f>
        <v>2.986820023843936</v>
      </c>
      <c r="G8" s="80">
        <f aca="true" t="shared" si="2" ref="G8:G14">C8/G$2</f>
        <v>4.570941594600091</v>
      </c>
      <c r="H8" s="58"/>
      <c r="I8" s="58"/>
      <c r="J8" s="60"/>
      <c r="K8" s="33"/>
      <c r="L8" s="33"/>
      <c r="M8" s="33"/>
      <c r="N8" s="59"/>
      <c r="O8" s="33"/>
      <c r="P8" s="33"/>
    </row>
    <row r="9" spans="1:16" ht="15.75">
      <c r="A9" s="33" t="s">
        <v>61</v>
      </c>
      <c r="B9" s="33"/>
      <c r="C9" s="104">
        <v>203000</v>
      </c>
      <c r="D9" s="80">
        <f t="shared" si="0"/>
        <v>51.392405063291136</v>
      </c>
      <c r="E9" s="66">
        <f t="shared" si="1"/>
        <v>54.7920063051294</v>
      </c>
      <c r="F9" s="67">
        <f>C9/F$2</f>
        <v>25.691714611877924</v>
      </c>
      <c r="G9" s="80">
        <f t="shared" si="2"/>
        <v>39.317845072195695</v>
      </c>
      <c r="H9" s="58"/>
      <c r="I9" s="58"/>
      <c r="J9" s="59"/>
      <c r="K9" s="33"/>
      <c r="L9" s="33"/>
      <c r="M9" s="33"/>
      <c r="N9" s="59"/>
      <c r="O9" s="33"/>
      <c r="P9" s="33"/>
    </row>
    <row r="10" spans="1:16" ht="15.75">
      <c r="A10" s="33" t="s">
        <v>126</v>
      </c>
      <c r="B10" s="63">
        <v>39241</v>
      </c>
      <c r="C10" s="104">
        <v>300000</v>
      </c>
      <c r="D10" s="80">
        <f t="shared" si="0"/>
        <v>75.9493670886076</v>
      </c>
      <c r="E10" s="66">
        <f t="shared" si="1"/>
        <v>80.97340833270354</v>
      </c>
      <c r="F10" s="67">
        <f>C10/F$2</f>
        <v>37.96805115055851</v>
      </c>
      <c r="G10" s="80">
        <f t="shared" si="2"/>
        <v>58.10518976186556</v>
      </c>
      <c r="H10" s="58"/>
      <c r="I10" s="58"/>
      <c r="J10" s="59"/>
      <c r="K10" s="33"/>
      <c r="L10" s="33"/>
      <c r="M10" s="33"/>
      <c r="N10" s="33"/>
      <c r="O10" s="33"/>
      <c r="P10" s="33"/>
    </row>
    <row r="11" spans="1:16" ht="15.75">
      <c r="A11" s="33" t="s">
        <v>127</v>
      </c>
      <c r="B11" s="63">
        <v>39224</v>
      </c>
      <c r="C11" s="104">
        <f>F11*F$2</f>
        <v>98925.2776</v>
      </c>
      <c r="D11" s="80">
        <f t="shared" si="0"/>
        <v>25.044374075949367</v>
      </c>
      <c r="E11" s="66">
        <f t="shared" si="1"/>
        <v>26.701056325102837</v>
      </c>
      <c r="F11" s="67">
        <v>12.52</v>
      </c>
      <c r="G11" s="80">
        <f t="shared" si="2"/>
        <v>19.160240090644095</v>
      </c>
      <c r="H11" s="58"/>
      <c r="I11" s="58"/>
      <c r="J11" s="59"/>
      <c r="K11" s="33"/>
      <c r="L11" s="33"/>
      <c r="M11" s="33"/>
      <c r="N11" s="33"/>
      <c r="O11" s="33"/>
      <c r="P11" s="33"/>
    </row>
    <row r="12" spans="1:16" ht="15.75">
      <c r="A12" s="33" t="s">
        <v>128</v>
      </c>
      <c r="B12" s="33"/>
      <c r="C12" s="104">
        <v>148000</v>
      </c>
      <c r="D12" s="80">
        <f t="shared" si="0"/>
        <v>37.46835443037975</v>
      </c>
      <c r="E12" s="66">
        <f t="shared" si="1"/>
        <v>39.946881444133744</v>
      </c>
      <c r="F12" s="67">
        <f>C12/F$2</f>
        <v>18.730905234275532</v>
      </c>
      <c r="G12" s="80">
        <f t="shared" si="2"/>
        <v>28.665226949187012</v>
      </c>
      <c r="H12" s="58"/>
      <c r="I12" s="58"/>
      <c r="J12" s="59"/>
      <c r="K12" s="33"/>
      <c r="L12" s="33"/>
      <c r="M12" s="33"/>
      <c r="N12" s="33"/>
      <c r="O12" s="33"/>
      <c r="P12" s="33"/>
    </row>
    <row r="13" spans="1:16" ht="16.5" thickBot="1">
      <c r="A13" s="33" t="s">
        <v>542</v>
      </c>
      <c r="B13" s="63"/>
      <c r="C13" s="104">
        <v>400000</v>
      </c>
      <c r="D13" s="80">
        <f t="shared" si="0"/>
        <v>101.26582278481013</v>
      </c>
      <c r="E13" s="66">
        <f t="shared" si="1"/>
        <v>107.96454444360472</v>
      </c>
      <c r="F13" s="67">
        <f>C13/F$2</f>
        <v>50.62406820074468</v>
      </c>
      <c r="G13" s="80">
        <f t="shared" si="2"/>
        <v>77.47358634915408</v>
      </c>
      <c r="H13" s="58"/>
      <c r="I13" s="58"/>
      <c r="J13" s="59"/>
      <c r="K13" s="33"/>
      <c r="L13" s="33"/>
      <c r="M13" s="33"/>
      <c r="N13" s="33"/>
      <c r="O13" s="33"/>
      <c r="P13" s="33"/>
    </row>
    <row r="14" spans="1:16" ht="19.5" thickBot="1">
      <c r="A14" s="453" t="s">
        <v>7</v>
      </c>
      <c r="B14" s="440"/>
      <c r="C14" s="344">
        <f>SUM(C7:C13)</f>
        <v>1173525.2776000001</v>
      </c>
      <c r="D14" s="429">
        <f t="shared" si="0"/>
        <v>297.09500698734183</v>
      </c>
      <c r="E14" s="430">
        <f t="shared" si="1"/>
        <v>316.74780497284695</v>
      </c>
      <c r="F14" s="431">
        <f>C14/F$2</f>
        <v>148.5215592213006</v>
      </c>
      <c r="G14" s="473">
        <f t="shared" si="2"/>
        <v>227.29302981764656</v>
      </c>
      <c r="H14" s="81"/>
      <c r="I14" s="28"/>
      <c r="J14" s="28"/>
      <c r="K14" s="28"/>
      <c r="L14" s="28"/>
      <c r="M14" s="28"/>
      <c r="N14" s="28"/>
      <c r="O14" s="28"/>
      <c r="P14" s="28"/>
    </row>
    <row r="15" spans="1:16" ht="15.75">
      <c r="A15" s="52"/>
      <c r="B15" s="52"/>
      <c r="C15" s="111"/>
      <c r="D15" s="468"/>
      <c r="E15" s="468"/>
      <c r="F15" s="425"/>
      <c r="G15" s="46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5.75">
      <c r="A16" s="28" t="s">
        <v>9</v>
      </c>
      <c r="B16" s="28"/>
      <c r="C16" s="104">
        <f>H5-C14</f>
        <v>11681.722399999853</v>
      </c>
      <c r="D16" s="80">
        <f>C16/D$2</f>
        <v>2.95739807594933</v>
      </c>
      <c r="E16" s="66">
        <f>C16/E$2</f>
        <v>3.1530295930815924</v>
      </c>
      <c r="F16" s="67">
        <f>C16/F$2</f>
        <v>1.4784407786993985</v>
      </c>
      <c r="G16" s="80">
        <f>C16/G$2</f>
        <v>2.2625623226580904</v>
      </c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5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5.75">
      <c r="A18" s="28" t="s">
        <v>224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ht="15.75">
      <c r="A19" s="4" t="s">
        <v>225</v>
      </c>
    </row>
    <row r="20" ht="15.75">
      <c r="A20" s="4" t="s">
        <v>211</v>
      </c>
    </row>
    <row r="21" ht="15.75">
      <c r="A21" s="4" t="s">
        <v>226</v>
      </c>
    </row>
    <row r="22" ht="15.75">
      <c r="A22" s="4" t="s">
        <v>212</v>
      </c>
    </row>
    <row r="23" ht="15.75">
      <c r="A23" s="4" t="s">
        <v>213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25" sqref="B25"/>
    </sheetView>
  </sheetViews>
  <sheetFormatPr defaultColWidth="9.00390625" defaultRowHeight="15.75"/>
  <cols>
    <col min="1" max="1" width="33.50390625" style="0" customWidth="1"/>
    <col min="2" max="2" width="10.75390625" style="0" customWidth="1"/>
    <col min="4" max="4" width="11.375" style="0" bestFit="1" customWidth="1"/>
    <col min="5" max="5" width="11.75390625" style="0" customWidth="1"/>
    <col min="7" max="7" width="19.25390625" style="0" customWidth="1"/>
  </cols>
  <sheetData>
    <row r="1" spans="3:6" ht="15.75">
      <c r="C1" s="43" t="s">
        <v>299</v>
      </c>
      <c r="D1" s="54" t="s">
        <v>300</v>
      </c>
      <c r="E1" s="57" t="s">
        <v>305</v>
      </c>
      <c r="F1" s="56" t="s">
        <v>306</v>
      </c>
    </row>
    <row r="2" spans="1:9" ht="21.75" thickBot="1">
      <c r="A2" s="34" t="s">
        <v>165</v>
      </c>
      <c r="C2" s="123">
        <f>Totals!$E$2</f>
        <v>3950</v>
      </c>
      <c r="D2" s="124">
        <f>Totals!$F$2</f>
        <v>3704.92</v>
      </c>
      <c r="E2" s="125">
        <f>Totals!$G$2</f>
        <v>7901.38</v>
      </c>
      <c r="F2" s="126">
        <f>Totals!$H$2</f>
        <v>5163.05</v>
      </c>
      <c r="G2" s="47" t="s">
        <v>0</v>
      </c>
      <c r="H2" s="33"/>
      <c r="I2" s="33"/>
    </row>
    <row r="3" spans="1:9" ht="16.5" thickBot="1">
      <c r="A3" s="92" t="s">
        <v>163</v>
      </c>
      <c r="B3" s="93" t="s">
        <v>52</v>
      </c>
      <c r="C3" s="404">
        <f>G3/C$2</f>
        <v>651.0337050126582</v>
      </c>
      <c r="D3" s="196">
        <f>G$3/D$2</f>
        <v>694.0995041188472</v>
      </c>
      <c r="E3" s="405">
        <v>325.46</v>
      </c>
      <c r="F3" s="298">
        <f>G3/F$2</f>
        <v>498.0744201198903</v>
      </c>
      <c r="G3" s="104">
        <f>E$2*E3</f>
        <v>2571583.1347999997</v>
      </c>
      <c r="H3" s="58"/>
      <c r="I3" s="134"/>
    </row>
    <row r="4" spans="1:10" ht="15.75">
      <c r="A4" s="33"/>
      <c r="B4" s="31"/>
      <c r="C4" s="33"/>
      <c r="D4" s="91"/>
      <c r="E4" s="28"/>
      <c r="F4" s="28"/>
      <c r="G4" s="28"/>
      <c r="H4" s="33"/>
      <c r="I4" s="134"/>
      <c r="J4" s="87"/>
    </row>
    <row r="5" spans="1:10" ht="15.75">
      <c r="A5" s="33" t="s">
        <v>4</v>
      </c>
      <c r="B5" s="105">
        <v>1300000</v>
      </c>
      <c r="C5" s="84">
        <f>B5/C$2</f>
        <v>329.11392405063293</v>
      </c>
      <c r="D5" s="45">
        <f aca="true" t="shared" si="0" ref="D5:D13">B5/D$2</f>
        <v>350.8847694417153</v>
      </c>
      <c r="E5" s="57">
        <f>B5/E$2</f>
        <v>164.5282216524202</v>
      </c>
      <c r="F5" s="56">
        <f>B5/F$2</f>
        <v>251.78915563475076</v>
      </c>
      <c r="G5" s="28"/>
      <c r="H5" s="33"/>
      <c r="I5" s="134"/>
      <c r="J5" s="87"/>
    </row>
    <row r="6" spans="1:10" ht="15.75">
      <c r="A6" s="33" t="s">
        <v>5</v>
      </c>
      <c r="B6" s="105">
        <v>400000</v>
      </c>
      <c r="C6" s="84">
        <f aca="true" t="shared" si="1" ref="C6:C19">B6/C$2</f>
        <v>101.26582278481013</v>
      </c>
      <c r="D6" s="45">
        <f t="shared" si="0"/>
        <v>107.96454444360472</v>
      </c>
      <c r="E6" s="57">
        <f>B6/E$2</f>
        <v>50.62406820074468</v>
      </c>
      <c r="F6" s="56">
        <f aca="true" t="shared" si="2" ref="F6:F19">B6/F$2</f>
        <v>77.47358634915408</v>
      </c>
      <c r="G6" s="28"/>
      <c r="H6" s="33"/>
      <c r="I6" s="134"/>
      <c r="J6" s="87"/>
    </row>
    <row r="7" spans="1:10" ht="15.75">
      <c r="A7" s="33" t="s">
        <v>15</v>
      </c>
      <c r="B7" s="105">
        <f>E$2*E7</f>
        <v>78934.7862</v>
      </c>
      <c r="C7" s="84">
        <f t="shared" si="1"/>
        <v>19.98349017721519</v>
      </c>
      <c r="D7" s="45">
        <f t="shared" si="0"/>
        <v>21.305395582090842</v>
      </c>
      <c r="E7" s="55">
        <v>9.99</v>
      </c>
      <c r="F7" s="56">
        <f t="shared" si="2"/>
        <v>15.28840243654429</v>
      </c>
      <c r="G7" s="28"/>
      <c r="H7" s="33"/>
      <c r="I7" s="134"/>
      <c r="J7" s="87"/>
    </row>
    <row r="8" spans="1:10" ht="15.75">
      <c r="A8" s="33" t="s">
        <v>29</v>
      </c>
      <c r="B8" s="105">
        <f>E$2*E8</f>
        <v>126422.08</v>
      </c>
      <c r="C8" s="84">
        <f t="shared" si="1"/>
        <v>32.00558987341772</v>
      </c>
      <c r="D8" s="45">
        <f t="shared" si="0"/>
        <v>34.12275568703238</v>
      </c>
      <c r="E8" s="55">
        <v>16</v>
      </c>
      <c r="F8" s="56">
        <f t="shared" si="2"/>
        <v>24.485929828299163</v>
      </c>
      <c r="G8" s="28"/>
      <c r="H8" s="33"/>
      <c r="I8" s="134"/>
      <c r="J8" s="87"/>
    </row>
    <row r="9" spans="1:10" ht="15.75">
      <c r="A9" s="33" t="s">
        <v>123</v>
      </c>
      <c r="B9" s="105">
        <v>80000</v>
      </c>
      <c r="C9" s="84">
        <f t="shared" si="1"/>
        <v>20.253164556962027</v>
      </c>
      <c r="D9" s="45">
        <f t="shared" si="0"/>
        <v>21.592908888720945</v>
      </c>
      <c r="E9" s="57">
        <f>B9/E$2</f>
        <v>10.124813640148936</v>
      </c>
      <c r="F9" s="56">
        <f t="shared" si="2"/>
        <v>15.494717269830817</v>
      </c>
      <c r="G9" s="28"/>
      <c r="H9" s="33"/>
      <c r="I9" s="134"/>
      <c r="J9" s="87"/>
    </row>
    <row r="10" spans="1:10" ht="15.75">
      <c r="A10" s="33" t="s">
        <v>282</v>
      </c>
      <c r="B10" s="105">
        <f>E$2*E10</f>
        <v>59655.419</v>
      </c>
      <c r="C10" s="84">
        <f t="shared" si="1"/>
        <v>15.102637721518988</v>
      </c>
      <c r="D10" s="45">
        <f t="shared" si="0"/>
        <v>16.101675339818403</v>
      </c>
      <c r="E10" s="57">
        <v>7.55</v>
      </c>
      <c r="F10" s="56">
        <f t="shared" si="2"/>
        <v>11.554298137728669</v>
      </c>
      <c r="G10" s="28"/>
      <c r="H10" s="33"/>
      <c r="I10" s="134"/>
      <c r="J10" s="87"/>
    </row>
    <row r="11" spans="1:10" ht="15.75">
      <c r="A11" s="33" t="s">
        <v>275</v>
      </c>
      <c r="B11" s="105">
        <f>E$2*E11</f>
        <v>121997.3072</v>
      </c>
      <c r="C11" s="84">
        <f t="shared" si="1"/>
        <v>30.8853942278481</v>
      </c>
      <c r="D11" s="45">
        <f t="shared" si="0"/>
        <v>32.928459237986246</v>
      </c>
      <c r="E11" s="57">
        <v>15.44</v>
      </c>
      <c r="F11" s="56">
        <f t="shared" si="2"/>
        <v>23.628922284308693</v>
      </c>
      <c r="G11" s="28"/>
      <c r="H11" s="33"/>
      <c r="I11" s="134"/>
      <c r="J11" s="87"/>
    </row>
    <row r="12" spans="1:10" ht="15.75">
      <c r="A12" s="33" t="s">
        <v>276</v>
      </c>
      <c r="B12" s="105">
        <v>300000</v>
      </c>
      <c r="C12" s="84">
        <f t="shared" si="1"/>
        <v>75.9493670886076</v>
      </c>
      <c r="D12" s="45">
        <f t="shared" si="0"/>
        <v>80.97340833270354</v>
      </c>
      <c r="E12" s="57">
        <f>B12/E$2</f>
        <v>37.96805115055851</v>
      </c>
      <c r="F12" s="56">
        <f t="shared" si="2"/>
        <v>58.10518976186556</v>
      </c>
      <c r="G12" s="28"/>
      <c r="H12" s="33"/>
      <c r="I12" s="134"/>
      <c r="J12" s="87"/>
    </row>
    <row r="13" spans="1:10" ht="15.75">
      <c r="A13" s="33" t="s">
        <v>277</v>
      </c>
      <c r="B13" s="105">
        <v>100000</v>
      </c>
      <c r="C13" s="84">
        <f t="shared" si="1"/>
        <v>25.31645569620253</v>
      </c>
      <c r="D13" s="45">
        <f t="shared" si="0"/>
        <v>26.99113611090118</v>
      </c>
      <c r="E13" s="57">
        <f>B13/E$2</f>
        <v>12.65601705018617</v>
      </c>
      <c r="F13" s="56">
        <f t="shared" si="2"/>
        <v>19.36839658728852</v>
      </c>
      <c r="G13" s="28"/>
      <c r="H13" s="33"/>
      <c r="I13" s="134"/>
      <c r="J13" s="87"/>
    </row>
    <row r="14" spans="1:10" ht="15.75">
      <c r="A14" s="69" t="s">
        <v>19</v>
      </c>
      <c r="B14" s="105">
        <f>SUM(B5:B13)</f>
        <v>2567009.5924</v>
      </c>
      <c r="C14" s="84">
        <f t="shared" si="1"/>
        <v>649.8758461772152</v>
      </c>
      <c r="D14" s="45">
        <f>SUM(D5:D13)</f>
        <v>692.8650530645734</v>
      </c>
      <c r="E14" s="57">
        <f>B14/E$2</f>
        <v>324.8811716940585</v>
      </c>
      <c r="F14" s="56">
        <f t="shared" si="2"/>
        <v>497.18859828977054</v>
      </c>
      <c r="G14" s="28"/>
      <c r="H14" s="33"/>
      <c r="I14" s="134"/>
      <c r="J14" s="87"/>
    </row>
    <row r="15" spans="1:10" ht="15.75">
      <c r="A15" s="33"/>
      <c r="B15" s="105"/>
      <c r="C15" s="58"/>
      <c r="D15" s="58"/>
      <c r="E15" s="58"/>
      <c r="F15" s="33"/>
      <c r="G15" s="81"/>
      <c r="H15" s="33"/>
      <c r="I15" s="134"/>
      <c r="J15" s="87"/>
    </row>
    <row r="16" spans="1:10" ht="15.75">
      <c r="A16" s="33" t="s">
        <v>304</v>
      </c>
      <c r="B16" s="105">
        <v>300000</v>
      </c>
      <c r="C16" s="84">
        <f t="shared" si="1"/>
        <v>75.9493670886076</v>
      </c>
      <c r="D16" s="45">
        <f>B16/D$2</f>
        <v>80.97340833270354</v>
      </c>
      <c r="E16" s="57">
        <f>B16/E$2</f>
        <v>37.96805115055851</v>
      </c>
      <c r="F16" s="56">
        <f t="shared" si="2"/>
        <v>58.10518976186556</v>
      </c>
      <c r="G16" s="28"/>
      <c r="H16" s="33"/>
      <c r="I16" s="134"/>
      <c r="J16" s="87"/>
    </row>
    <row r="17" spans="1:10" ht="15.75">
      <c r="A17" s="33" t="s">
        <v>290</v>
      </c>
      <c r="B17" s="105">
        <v>100000</v>
      </c>
      <c r="C17" s="84">
        <f t="shared" si="1"/>
        <v>25.31645569620253</v>
      </c>
      <c r="D17" s="45">
        <f>B17/D$2</f>
        <v>26.99113611090118</v>
      </c>
      <c r="E17" s="57">
        <f>B17/E$2</f>
        <v>12.65601705018617</v>
      </c>
      <c r="F17" s="56">
        <f t="shared" si="2"/>
        <v>19.36839658728852</v>
      </c>
      <c r="G17" s="28"/>
      <c r="H17" s="33"/>
      <c r="I17" s="134"/>
      <c r="J17" s="87"/>
    </row>
    <row r="18" spans="1:10" ht="16.5" thickBot="1">
      <c r="A18" s="33" t="s">
        <v>296</v>
      </c>
      <c r="B18" s="116">
        <v>250000</v>
      </c>
      <c r="C18" s="173">
        <f t="shared" si="1"/>
        <v>63.29113924050633</v>
      </c>
      <c r="D18" s="171">
        <f>B18/D$2</f>
        <v>67.47784027725295</v>
      </c>
      <c r="E18" s="172">
        <f>B18/E$2</f>
        <v>31.640042625465426</v>
      </c>
      <c r="F18" s="176">
        <f t="shared" si="2"/>
        <v>48.4209914682213</v>
      </c>
      <c r="G18" s="28"/>
      <c r="H18" s="33"/>
      <c r="I18" s="134"/>
      <c r="J18" s="87"/>
    </row>
    <row r="19" spans="1:10" ht="16.5" thickBot="1">
      <c r="A19" s="131" t="s">
        <v>7</v>
      </c>
      <c r="B19" s="170">
        <f>SUM(B16:B18)</f>
        <v>650000</v>
      </c>
      <c r="C19" s="175">
        <f t="shared" si="1"/>
        <v>164.55696202531647</v>
      </c>
      <c r="D19" s="144">
        <f>B19/D$2</f>
        <v>175.44238472085766</v>
      </c>
      <c r="E19" s="44">
        <f>B19/E$2</f>
        <v>82.2641108262101</v>
      </c>
      <c r="F19" s="178">
        <f t="shared" si="2"/>
        <v>125.89457781737538</v>
      </c>
      <c r="G19" s="28"/>
      <c r="H19" s="33"/>
      <c r="I19" s="134"/>
      <c r="J19" s="87"/>
    </row>
    <row r="20" spans="1:10" ht="15.75">
      <c r="A20" s="33"/>
      <c r="B20" s="111"/>
      <c r="C20" s="174"/>
      <c r="D20" s="135"/>
      <c r="E20" s="146"/>
      <c r="F20" s="177"/>
      <c r="G20" s="28"/>
      <c r="H20" s="33"/>
      <c r="I20" s="134"/>
      <c r="J20" s="87"/>
    </row>
    <row r="21" spans="1:10" ht="15.75">
      <c r="A21" s="33"/>
      <c r="B21" s="105"/>
      <c r="C21" s="84"/>
      <c r="D21" s="45"/>
      <c r="E21" s="57"/>
      <c r="F21" s="56"/>
      <c r="G21" s="28"/>
      <c r="H21" s="33"/>
      <c r="I21" s="134"/>
      <c r="J21" s="87"/>
    </row>
    <row r="22" spans="1:10" ht="18.75">
      <c r="A22" s="354" t="s">
        <v>455</v>
      </c>
      <c r="B22" s="105">
        <f>SUM(B14+B19)</f>
        <v>3217009.5924</v>
      </c>
      <c r="C22" s="84">
        <f>B22/C$2</f>
        <v>814.4328082025316</v>
      </c>
      <c r="D22" s="45">
        <f>SUM(D15:D21)</f>
        <v>350.8847694417153</v>
      </c>
      <c r="E22" s="57">
        <f>B22/E$2</f>
        <v>407.1452825202686</v>
      </c>
      <c r="F22" s="56">
        <f>B22/F$2</f>
        <v>623.083176107146</v>
      </c>
      <c r="G22" s="81"/>
      <c r="H22" s="33"/>
      <c r="I22" s="134"/>
      <c r="J22" s="87"/>
    </row>
    <row r="23" spans="1:10" ht="15.75">
      <c r="A23" s="25"/>
      <c r="B23" s="105"/>
      <c r="C23" s="84"/>
      <c r="D23" s="45"/>
      <c r="E23" s="57"/>
      <c r="F23" s="56"/>
      <c r="G23" s="28"/>
      <c r="H23" s="33"/>
      <c r="I23" s="134"/>
      <c r="J23" s="87"/>
    </row>
    <row r="24" spans="1:10" ht="15.75">
      <c r="A24" s="72" t="s">
        <v>359</v>
      </c>
      <c r="B24" s="105">
        <f>G3-B22</f>
        <v>-645426.4576000003</v>
      </c>
      <c r="C24" s="84"/>
      <c r="D24" s="45"/>
      <c r="E24" s="57"/>
      <c r="F24" s="56"/>
      <c r="G24" s="28"/>
      <c r="H24" s="33"/>
      <c r="I24" s="134"/>
      <c r="J24" s="87"/>
    </row>
    <row r="25" spans="1:10" ht="15.75">
      <c r="A25" s="25"/>
      <c r="B25" s="105"/>
      <c r="C25" s="25"/>
      <c r="D25" s="25"/>
      <c r="E25" s="25"/>
      <c r="F25" s="25"/>
      <c r="G25" s="28"/>
      <c r="H25" s="33"/>
      <c r="I25" s="134"/>
      <c r="J25" s="87"/>
    </row>
    <row r="26" spans="1:10" ht="15.75">
      <c r="A26" s="25"/>
      <c r="B26" s="25"/>
      <c r="C26" s="25"/>
      <c r="D26" s="25"/>
      <c r="E26" s="25"/>
      <c r="F26" s="25"/>
      <c r="G26" s="28"/>
      <c r="H26" s="33"/>
      <c r="I26" s="134"/>
      <c r="J26" s="87"/>
    </row>
    <row r="27" spans="7:10" ht="15.75">
      <c r="G27" s="28"/>
      <c r="H27" s="33"/>
      <c r="I27" s="134"/>
      <c r="J27" s="87"/>
    </row>
    <row r="28" spans="1:10" ht="15.75">
      <c r="A28" s="136"/>
      <c r="G28" s="25"/>
      <c r="H28" s="25"/>
      <c r="I28" s="25"/>
      <c r="J28" s="87"/>
    </row>
    <row r="29" spans="7:10" ht="15.75">
      <c r="G29" s="25"/>
      <c r="H29" s="25"/>
      <c r="I29" s="25"/>
      <c r="J29" s="87"/>
    </row>
  </sheetData>
  <sheetProtection/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G16" sqref="G16"/>
    </sheetView>
  </sheetViews>
  <sheetFormatPr defaultColWidth="9.00390625" defaultRowHeight="15.75"/>
  <cols>
    <col min="1" max="1" width="27.875" style="0" customWidth="1"/>
    <col min="2" max="2" width="13.50390625" style="0" customWidth="1"/>
    <col min="7" max="7" width="17.875" style="0" customWidth="1"/>
    <col min="9" max="9" width="11.375" style="0" bestFit="1" customWidth="1"/>
  </cols>
  <sheetData>
    <row r="1" spans="3:6" ht="16.5" thickBot="1">
      <c r="C1" s="98" t="s">
        <v>299</v>
      </c>
      <c r="D1" s="99" t="s">
        <v>300</v>
      </c>
      <c r="E1" s="44" t="s">
        <v>305</v>
      </c>
      <c r="F1" s="132" t="s">
        <v>306</v>
      </c>
    </row>
    <row r="2" spans="1:13" ht="21.75" thickBot="1">
      <c r="A2" s="34" t="s">
        <v>17</v>
      </c>
      <c r="C2" s="123">
        <f>Totals!$E$2</f>
        <v>3950</v>
      </c>
      <c r="D2" s="124">
        <f>Totals!$F$2</f>
        <v>3704.92</v>
      </c>
      <c r="E2" s="125">
        <f>Totals!$G$2</f>
        <v>7901.38</v>
      </c>
      <c r="F2" s="126">
        <f>Totals!$H$2</f>
        <v>5163.05</v>
      </c>
      <c r="G2" s="47" t="s">
        <v>0</v>
      </c>
      <c r="H2" s="33"/>
      <c r="I2" s="78"/>
      <c r="J2" s="3"/>
      <c r="M2" s="16"/>
    </row>
    <row r="3" spans="1:14" ht="15.75">
      <c r="A3" s="92" t="s">
        <v>3</v>
      </c>
      <c r="B3" s="93" t="s">
        <v>52</v>
      </c>
      <c r="C3" s="21"/>
      <c r="D3" s="100">
        <v>500</v>
      </c>
      <c r="E3" s="22"/>
      <c r="F3" s="12"/>
      <c r="G3" s="104">
        <f>D$2*D3</f>
        <v>1852460</v>
      </c>
      <c r="H3" s="88"/>
      <c r="I3" s="138"/>
      <c r="J3" s="13"/>
      <c r="K3" s="32"/>
      <c r="L3" s="32"/>
      <c r="M3" s="17"/>
      <c r="N3" s="18"/>
    </row>
    <row r="4" spans="1:12" ht="15.75">
      <c r="A4" s="33"/>
      <c r="B4" s="31"/>
      <c r="C4" s="78"/>
      <c r="D4" s="24"/>
      <c r="E4" s="25"/>
      <c r="F4" s="25"/>
      <c r="G4" s="25"/>
      <c r="H4" s="78"/>
      <c r="I4" s="78"/>
      <c r="J4" s="87"/>
      <c r="K4" s="25"/>
      <c r="L4" s="25"/>
    </row>
    <row r="5" spans="1:12" ht="15.75">
      <c r="A5" s="33" t="s">
        <v>4</v>
      </c>
      <c r="B5" s="104">
        <v>1233000</v>
      </c>
      <c r="C5" s="88"/>
      <c r="D5" s="24">
        <f aca="true" t="shared" si="0" ref="D5:D10">B5/D$2</f>
        <v>332.80070824741154</v>
      </c>
      <c r="E5" s="25"/>
      <c r="F5" s="25"/>
      <c r="G5" s="25"/>
      <c r="H5" s="78"/>
      <c r="I5" s="78"/>
      <c r="J5" s="87"/>
      <c r="K5" s="25"/>
      <c r="L5" s="25"/>
    </row>
    <row r="6" spans="1:12" ht="15.75">
      <c r="A6" s="33" t="s">
        <v>5</v>
      </c>
      <c r="B6" s="104">
        <v>90000</v>
      </c>
      <c r="C6" s="88"/>
      <c r="D6" s="24">
        <f t="shared" si="0"/>
        <v>24.29202249981106</v>
      </c>
      <c r="E6" s="25"/>
      <c r="F6" s="25"/>
      <c r="G6" s="25"/>
      <c r="H6" s="78"/>
      <c r="I6" s="78"/>
      <c r="J6" s="87"/>
      <c r="K6" s="25"/>
      <c r="L6" s="25"/>
    </row>
    <row r="7" spans="1:12" ht="15.75">
      <c r="A7" s="33" t="s">
        <v>15</v>
      </c>
      <c r="B7" s="104">
        <f>E$2*E7</f>
        <v>78934.7862</v>
      </c>
      <c r="C7" s="88"/>
      <c r="D7" s="24">
        <f t="shared" si="0"/>
        <v>21.305395582090842</v>
      </c>
      <c r="E7" s="27">
        <v>9.99</v>
      </c>
      <c r="F7" s="25"/>
      <c r="G7" s="25"/>
      <c r="H7" s="78"/>
      <c r="I7" s="110"/>
      <c r="J7" s="87"/>
      <c r="K7" s="25"/>
      <c r="L7" s="25"/>
    </row>
    <row r="8" spans="1:12" ht="15.75">
      <c r="A8" s="33" t="s">
        <v>29</v>
      </c>
      <c r="B8" s="104">
        <f>E$2*E8</f>
        <v>126422.08</v>
      </c>
      <c r="C8" s="88"/>
      <c r="D8" s="24">
        <f t="shared" si="0"/>
        <v>34.12275568703238</v>
      </c>
      <c r="E8" s="27">
        <v>16</v>
      </c>
      <c r="F8" s="25"/>
      <c r="G8" s="25"/>
      <c r="H8" s="78"/>
      <c r="I8" s="78"/>
      <c r="J8" s="87"/>
      <c r="K8" s="25"/>
      <c r="L8" s="25"/>
    </row>
    <row r="9" spans="1:12" ht="15.75">
      <c r="A9" s="33" t="s">
        <v>123</v>
      </c>
      <c r="B9" s="104">
        <v>27000</v>
      </c>
      <c r="C9" s="88"/>
      <c r="D9" s="24">
        <f t="shared" si="0"/>
        <v>7.287606749943318</v>
      </c>
      <c r="E9" s="25"/>
      <c r="F9" s="25"/>
      <c r="G9" s="25"/>
      <c r="H9" s="78"/>
      <c r="I9" s="78"/>
      <c r="J9" s="87"/>
      <c r="K9" s="25"/>
      <c r="L9" s="25"/>
    </row>
    <row r="10" spans="1:12" ht="15.75">
      <c r="A10" s="33" t="s">
        <v>14</v>
      </c>
      <c r="B10" s="104">
        <v>60000</v>
      </c>
      <c r="C10" s="88"/>
      <c r="D10" s="24">
        <f t="shared" si="0"/>
        <v>16.194681666540706</v>
      </c>
      <c r="E10" s="25"/>
      <c r="F10" s="25"/>
      <c r="G10" s="25"/>
      <c r="H10" s="78"/>
      <c r="I10" s="78"/>
      <c r="J10" s="87"/>
      <c r="K10" s="25"/>
      <c r="L10" s="25"/>
    </row>
    <row r="11" spans="1:12" ht="15.75">
      <c r="A11" s="33" t="s">
        <v>18</v>
      </c>
      <c r="B11" s="104">
        <f>E$2*E11</f>
        <v>260745.54</v>
      </c>
      <c r="C11" s="88"/>
      <c r="D11" s="24"/>
      <c r="E11" s="27">
        <v>33</v>
      </c>
      <c r="F11" s="25"/>
      <c r="G11" s="25"/>
      <c r="H11" s="78"/>
      <c r="I11" s="78"/>
      <c r="J11" s="87"/>
      <c r="K11" s="25"/>
      <c r="L11" s="25"/>
    </row>
    <row r="12" spans="1:12" ht="15.75">
      <c r="A12" s="33"/>
      <c r="B12" s="104"/>
      <c r="C12" s="88"/>
      <c r="D12" s="24"/>
      <c r="E12" s="25"/>
      <c r="F12" s="25"/>
      <c r="G12" s="25"/>
      <c r="H12" s="78"/>
      <c r="I12" s="78"/>
      <c r="J12" s="87"/>
      <c r="K12" s="25"/>
      <c r="L12" s="25"/>
    </row>
    <row r="13" spans="1:12" ht="15.75">
      <c r="A13" s="33"/>
      <c r="B13" s="104"/>
      <c r="C13" s="88"/>
      <c r="D13" s="24"/>
      <c r="E13" s="25"/>
      <c r="F13" s="25"/>
      <c r="G13" s="25"/>
      <c r="H13" s="78"/>
      <c r="I13" s="78"/>
      <c r="J13" s="87"/>
      <c r="K13" s="25"/>
      <c r="L13" s="25"/>
    </row>
    <row r="14" spans="1:12" ht="15.75">
      <c r="A14" s="33"/>
      <c r="B14" s="104"/>
      <c r="C14" s="88"/>
      <c r="D14" s="24"/>
      <c r="E14" s="25"/>
      <c r="F14" s="25"/>
      <c r="G14" s="25"/>
      <c r="H14" s="78"/>
      <c r="I14" s="78"/>
      <c r="J14" s="87"/>
      <c r="K14" s="25"/>
      <c r="L14" s="25"/>
    </row>
    <row r="15" spans="1:12" ht="15.75">
      <c r="A15" s="33"/>
      <c r="B15" s="104"/>
      <c r="C15" s="88"/>
      <c r="D15" s="24"/>
      <c r="E15" s="25"/>
      <c r="F15" s="25"/>
      <c r="G15" s="25"/>
      <c r="H15" s="78"/>
      <c r="I15" s="78"/>
      <c r="J15" s="87"/>
      <c r="K15" s="25"/>
      <c r="L15" s="25"/>
    </row>
    <row r="16" spans="1:12" ht="15.75">
      <c r="A16" s="33"/>
      <c r="B16" s="104"/>
      <c r="C16" s="88"/>
      <c r="D16" s="24"/>
      <c r="E16" s="25"/>
      <c r="F16" s="25"/>
      <c r="G16" s="25"/>
      <c r="H16" s="78"/>
      <c r="I16" s="78"/>
      <c r="J16" s="87"/>
      <c r="K16" s="25"/>
      <c r="L16" s="25"/>
    </row>
    <row r="17" spans="1:12" ht="15.75">
      <c r="A17" s="33"/>
      <c r="B17" s="104"/>
      <c r="C17" s="88"/>
      <c r="D17" s="24"/>
      <c r="E17" s="25"/>
      <c r="F17" s="25"/>
      <c r="G17" s="25"/>
      <c r="H17" s="78"/>
      <c r="I17" s="78"/>
      <c r="J17" s="87"/>
      <c r="K17" s="25"/>
      <c r="L17" s="25"/>
    </row>
    <row r="18" spans="1:12" ht="15.75">
      <c r="A18" s="69" t="s">
        <v>19</v>
      </c>
      <c r="B18" s="104">
        <f>SUM(B5:B17)</f>
        <v>1876102.4062</v>
      </c>
      <c r="C18" s="88"/>
      <c r="D18" s="24">
        <f>SUM(D5:D17)</f>
        <v>436.0031704328299</v>
      </c>
      <c r="E18" s="25"/>
      <c r="F18" s="25"/>
      <c r="G18" s="25"/>
      <c r="H18" s="78"/>
      <c r="I18" s="78"/>
      <c r="J18" s="87"/>
      <c r="K18" s="25"/>
      <c r="L18" s="25"/>
    </row>
    <row r="19" spans="1:12" ht="15.75">
      <c r="A19" s="25"/>
      <c r="B19" s="104"/>
      <c r="C19" s="88"/>
      <c r="D19" s="24"/>
      <c r="E19" s="25"/>
      <c r="F19" s="25"/>
      <c r="G19" s="25"/>
      <c r="H19" s="78"/>
      <c r="I19" s="78"/>
      <c r="J19" s="87"/>
      <c r="K19" s="25"/>
      <c r="L19" s="25"/>
    </row>
    <row r="20" spans="1:12" ht="15.75">
      <c r="A20" s="72" t="s">
        <v>9</v>
      </c>
      <c r="B20" s="104">
        <f>G3-B18</f>
        <v>-23642.406200000085</v>
      </c>
      <c r="C20" s="88"/>
      <c r="D20" s="24">
        <f>B20/D$2</f>
        <v>-6.381354037334162</v>
      </c>
      <c r="E20" s="25"/>
      <c r="F20" s="25"/>
      <c r="G20" s="72"/>
      <c r="H20" s="78"/>
      <c r="I20" s="110"/>
      <c r="J20" s="87"/>
      <c r="K20" s="25"/>
      <c r="L20" s="25"/>
    </row>
    <row r="21" spans="1:12" ht="15.75">
      <c r="A21" s="224"/>
      <c r="B21" s="104"/>
      <c r="C21" s="106"/>
      <c r="D21" s="112"/>
      <c r="E21" s="2"/>
      <c r="F21" s="2"/>
      <c r="G21" s="224"/>
      <c r="H21" s="78"/>
      <c r="I21" s="110"/>
      <c r="J21" s="3"/>
      <c r="K21" s="2"/>
      <c r="L21" s="2"/>
    </row>
    <row r="22" spans="1:12" ht="15.75">
      <c r="A22" s="225" t="s">
        <v>336</v>
      </c>
      <c r="B22" s="104"/>
      <c r="C22" s="106"/>
      <c r="D22" s="112"/>
      <c r="E22" s="2"/>
      <c r="F22" s="2"/>
      <c r="G22" s="224"/>
      <c r="H22" s="78"/>
      <c r="I22" s="110"/>
      <c r="J22" s="3"/>
      <c r="K22" s="2"/>
      <c r="L22" s="2"/>
    </row>
    <row r="23" spans="1:12" ht="15.75">
      <c r="A23" s="225" t="s">
        <v>337</v>
      </c>
      <c r="B23" s="104"/>
      <c r="C23" s="106"/>
      <c r="D23" s="112"/>
      <c r="E23" s="2"/>
      <c r="F23" s="2"/>
      <c r="G23" s="224"/>
      <c r="H23" s="78"/>
      <c r="I23" s="110"/>
      <c r="J23" s="3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78"/>
      <c r="I24" s="78"/>
      <c r="J24" s="3"/>
      <c r="K24" s="2"/>
      <c r="L24" s="2"/>
    </row>
    <row r="25" spans="1:10" ht="15.75">
      <c r="A25" t="s">
        <v>233</v>
      </c>
      <c r="H25" s="78"/>
      <c r="I25" s="78"/>
      <c r="J25" s="87"/>
    </row>
    <row r="26" spans="1:10" ht="15.75">
      <c r="A26" t="s">
        <v>234</v>
      </c>
      <c r="H26" s="78"/>
      <c r="I26" s="78"/>
      <c r="J26" s="87"/>
    </row>
    <row r="27" ht="15.75">
      <c r="A27" t="s">
        <v>235</v>
      </c>
    </row>
    <row r="28" ht="15.75">
      <c r="A28" t="s">
        <v>236</v>
      </c>
    </row>
    <row r="29" ht="15.75">
      <c r="A29" t="s">
        <v>237</v>
      </c>
    </row>
    <row r="30" ht="15.75">
      <c r="A30" t="s">
        <v>212</v>
      </c>
    </row>
    <row r="31" ht="15.75">
      <c r="A31" t="s">
        <v>213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4" sqref="G4"/>
    </sheetView>
  </sheetViews>
  <sheetFormatPr defaultColWidth="9.00390625" defaultRowHeight="15.75"/>
  <cols>
    <col min="1" max="1" width="43.50390625" style="0" customWidth="1"/>
    <col min="2" max="2" width="11.50390625" style="0" customWidth="1"/>
    <col min="5" max="5" width="11.875" style="0" customWidth="1"/>
  </cols>
  <sheetData>
    <row r="1" spans="3:6" ht="16.5" thickBot="1">
      <c r="C1" s="98" t="s">
        <v>299</v>
      </c>
      <c r="D1" s="99" t="s">
        <v>300</v>
      </c>
      <c r="E1" s="44" t="s">
        <v>305</v>
      </c>
      <c r="F1" s="132" t="s">
        <v>306</v>
      </c>
    </row>
    <row r="2" spans="1:9" ht="21">
      <c r="A2" s="34" t="s">
        <v>242</v>
      </c>
      <c r="C2" s="151">
        <f>Totals!$E$2</f>
        <v>3950</v>
      </c>
      <c r="D2" s="152">
        <f>Totals!$F$2</f>
        <v>3704.92</v>
      </c>
      <c r="E2" s="153">
        <f>Totals!$G$2</f>
        <v>7901.38</v>
      </c>
      <c r="F2" s="154">
        <f>Totals!$H$2</f>
        <v>5163.05</v>
      </c>
      <c r="G2" s="47" t="s">
        <v>0</v>
      </c>
      <c r="H2" s="33"/>
      <c r="I2" s="33"/>
    </row>
    <row r="3" spans="1:9" ht="15.75">
      <c r="A3" s="92" t="s">
        <v>163</v>
      </c>
      <c r="B3" s="93" t="s">
        <v>52</v>
      </c>
      <c r="C3" s="151"/>
      <c r="D3" s="152"/>
      <c r="E3" s="153">
        <v>127.63</v>
      </c>
      <c r="F3" s="154"/>
      <c r="G3" s="104">
        <v>1000000</v>
      </c>
      <c r="H3" s="58"/>
      <c r="I3" s="134"/>
    </row>
    <row r="4" spans="1:9" ht="15.75">
      <c r="A4" s="33"/>
      <c r="B4" s="31"/>
      <c r="C4" s="151"/>
      <c r="D4" s="152"/>
      <c r="E4" s="153"/>
      <c r="F4" s="154"/>
      <c r="G4" s="33"/>
      <c r="H4" s="33"/>
      <c r="I4" s="104"/>
    </row>
    <row r="5" spans="1:9" ht="15.75">
      <c r="A5" s="33" t="s">
        <v>4</v>
      </c>
      <c r="B5" s="105">
        <v>1000000</v>
      </c>
      <c r="C5" s="151">
        <f>B5/C$2</f>
        <v>253.16455696202533</v>
      </c>
      <c r="D5" s="152">
        <f>B5/D$2</f>
        <v>269.9113611090118</v>
      </c>
      <c r="E5" s="153">
        <f>B5/E$2</f>
        <v>126.5601705018617</v>
      </c>
      <c r="F5" s="154">
        <f>B5/F$2</f>
        <v>193.6839658728852</v>
      </c>
      <c r="G5" s="33"/>
      <c r="H5" s="33"/>
      <c r="I5" s="104"/>
    </row>
    <row r="6" spans="1:9" ht="15.75">
      <c r="A6" s="33"/>
      <c r="B6" s="105"/>
      <c r="C6" s="151">
        <f aca="true" t="shared" si="0" ref="C6:C15">B6/C$2</f>
        <v>0</v>
      </c>
      <c r="D6" s="152">
        <f aca="true" t="shared" si="1" ref="D6:D15">B6/D$2</f>
        <v>0</v>
      </c>
      <c r="E6" s="153">
        <f aca="true" t="shared" si="2" ref="E6:E15">B6/E$2</f>
        <v>0</v>
      </c>
      <c r="F6" s="154">
        <f aca="true" t="shared" si="3" ref="F6:F15">B6/F$2</f>
        <v>0</v>
      </c>
      <c r="G6" s="33"/>
      <c r="H6" s="33"/>
      <c r="I6" s="104"/>
    </row>
    <row r="7" spans="1:9" ht="15.75">
      <c r="A7" s="33"/>
      <c r="B7" s="105"/>
      <c r="C7" s="151">
        <f t="shared" si="0"/>
        <v>0</v>
      </c>
      <c r="D7" s="152">
        <f t="shared" si="1"/>
        <v>0</v>
      </c>
      <c r="E7" s="153">
        <f t="shared" si="2"/>
        <v>0</v>
      </c>
      <c r="F7" s="154">
        <f t="shared" si="3"/>
        <v>0</v>
      </c>
      <c r="G7" s="33"/>
      <c r="H7" s="33"/>
      <c r="I7" s="104"/>
    </row>
    <row r="8" spans="1:9" ht="15.75">
      <c r="A8" s="33"/>
      <c r="B8" s="105"/>
      <c r="C8" s="151">
        <f t="shared" si="0"/>
        <v>0</v>
      </c>
      <c r="D8" s="152">
        <f t="shared" si="1"/>
        <v>0</v>
      </c>
      <c r="E8" s="153">
        <f t="shared" si="2"/>
        <v>0</v>
      </c>
      <c r="F8" s="154">
        <f t="shared" si="3"/>
        <v>0</v>
      </c>
      <c r="G8" s="33"/>
      <c r="H8" s="33"/>
      <c r="I8" s="104"/>
    </row>
    <row r="9" spans="1:9" ht="15.75">
      <c r="A9" s="33"/>
      <c r="B9" s="105"/>
      <c r="C9" s="151">
        <f t="shared" si="0"/>
        <v>0</v>
      </c>
      <c r="D9" s="152">
        <f t="shared" si="1"/>
        <v>0</v>
      </c>
      <c r="E9" s="153">
        <f t="shared" si="2"/>
        <v>0</v>
      </c>
      <c r="F9" s="154">
        <f t="shared" si="3"/>
        <v>0</v>
      </c>
      <c r="G9" s="33"/>
      <c r="H9" s="33"/>
      <c r="I9" s="104"/>
    </row>
    <row r="10" spans="1:9" ht="15.75">
      <c r="A10" s="33"/>
      <c r="B10" s="105"/>
      <c r="C10" s="151">
        <f t="shared" si="0"/>
        <v>0</v>
      </c>
      <c r="D10" s="152">
        <f t="shared" si="1"/>
        <v>0</v>
      </c>
      <c r="E10" s="153">
        <f t="shared" si="2"/>
        <v>0</v>
      </c>
      <c r="F10" s="154">
        <f t="shared" si="3"/>
        <v>0</v>
      </c>
      <c r="G10" s="28"/>
      <c r="H10" s="28"/>
      <c r="I10" s="104"/>
    </row>
    <row r="11" spans="1:9" ht="15.75">
      <c r="A11" s="33"/>
      <c r="B11" s="105"/>
      <c r="C11" s="151">
        <f t="shared" si="0"/>
        <v>0</v>
      </c>
      <c r="D11" s="152">
        <f t="shared" si="1"/>
        <v>0</v>
      </c>
      <c r="E11" s="153">
        <f t="shared" si="2"/>
        <v>0</v>
      </c>
      <c r="F11" s="154">
        <f t="shared" si="3"/>
        <v>0</v>
      </c>
      <c r="G11" s="28"/>
      <c r="H11" s="28"/>
      <c r="I11" s="104"/>
    </row>
    <row r="12" spans="1:9" ht="15.75">
      <c r="A12" s="69" t="s">
        <v>19</v>
      </c>
      <c r="B12" s="105">
        <f>SUM(B5:B11)</f>
        <v>1000000</v>
      </c>
      <c r="C12" s="151">
        <f t="shared" si="0"/>
        <v>253.16455696202533</v>
      </c>
      <c r="D12" s="152">
        <f t="shared" si="1"/>
        <v>269.9113611090118</v>
      </c>
      <c r="E12" s="153">
        <f t="shared" si="2"/>
        <v>126.5601705018617</v>
      </c>
      <c r="F12" s="154">
        <f t="shared" si="3"/>
        <v>193.6839658728852</v>
      </c>
      <c r="G12" s="28"/>
      <c r="H12" s="28"/>
      <c r="I12" s="104"/>
    </row>
    <row r="13" spans="1:9" ht="15.75">
      <c r="A13" s="108" t="s">
        <v>248</v>
      </c>
      <c r="B13" s="105"/>
      <c r="C13" s="151"/>
      <c r="D13" s="152"/>
      <c r="E13" s="153"/>
      <c r="F13" s="154"/>
      <c r="G13" s="28"/>
      <c r="H13" s="28"/>
      <c r="I13" s="104"/>
    </row>
    <row r="14" spans="1:9" ht="15.75">
      <c r="A14" s="108" t="s">
        <v>335</v>
      </c>
      <c r="B14" s="105"/>
      <c r="C14" s="151">
        <f t="shared" si="0"/>
        <v>0</v>
      </c>
      <c r="D14" s="152">
        <f t="shared" si="1"/>
        <v>0</v>
      </c>
      <c r="E14" s="153">
        <f t="shared" si="2"/>
        <v>0</v>
      </c>
      <c r="F14" s="154">
        <f t="shared" si="3"/>
        <v>0</v>
      </c>
      <c r="G14" s="28"/>
      <c r="H14" s="28"/>
      <c r="I14" s="104"/>
    </row>
    <row r="15" spans="1:9" ht="15.75">
      <c r="A15" s="72" t="s">
        <v>9</v>
      </c>
      <c r="B15" s="105">
        <f>G3-B12</f>
        <v>0</v>
      </c>
      <c r="C15" s="151">
        <f t="shared" si="0"/>
        <v>0</v>
      </c>
      <c r="D15" s="152">
        <f t="shared" si="1"/>
        <v>0</v>
      </c>
      <c r="E15" s="153">
        <f t="shared" si="2"/>
        <v>0</v>
      </c>
      <c r="F15" s="154">
        <f t="shared" si="3"/>
        <v>0</v>
      </c>
      <c r="G15" s="28"/>
      <c r="H15" s="28"/>
      <c r="I15" s="104"/>
    </row>
    <row r="16" ht="15.75">
      <c r="D16" s="10"/>
    </row>
    <row r="17" ht="15.75">
      <c r="D17" s="10"/>
    </row>
    <row r="18" ht="15.75">
      <c r="A18" t="s">
        <v>243</v>
      </c>
    </row>
    <row r="19" ht="15.75">
      <c r="A19" t="s">
        <v>244</v>
      </c>
    </row>
    <row r="20" ht="15.75">
      <c r="A20" t="s">
        <v>245</v>
      </c>
    </row>
    <row r="21" ht="15.75">
      <c r="A21" t="s">
        <v>246</v>
      </c>
    </row>
    <row r="22" ht="15.75">
      <c r="A22" t="s">
        <v>247</v>
      </c>
    </row>
    <row r="23" ht="15.75">
      <c r="A23" t="s">
        <v>212</v>
      </c>
    </row>
    <row r="24" ht="15.75">
      <c r="A24" t="s">
        <v>213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3" sqref="A13"/>
    </sheetView>
  </sheetViews>
  <sheetFormatPr defaultColWidth="9.00390625" defaultRowHeight="15.75"/>
  <cols>
    <col min="1" max="1" width="43.50390625" style="0" customWidth="1"/>
    <col min="2" max="2" width="12.25390625" style="0" customWidth="1"/>
    <col min="3" max="3" width="13.625" style="0" customWidth="1"/>
    <col min="6" max="6" width="12.625" style="0" customWidth="1"/>
  </cols>
  <sheetData>
    <row r="1" spans="4:7" ht="16.5" thickBot="1">
      <c r="D1" s="43" t="s">
        <v>299</v>
      </c>
      <c r="E1" s="54" t="s">
        <v>300</v>
      </c>
      <c r="F1" s="235" t="s">
        <v>305</v>
      </c>
      <c r="G1" s="56" t="s">
        <v>306</v>
      </c>
    </row>
    <row r="2" spans="1:10" ht="21.75" thickBot="1">
      <c r="A2" s="35" t="s">
        <v>86</v>
      </c>
      <c r="B2" s="39" t="s">
        <v>46</v>
      </c>
      <c r="C2" s="28"/>
      <c r="D2" s="26">
        <f>Totals!$E$2</f>
        <v>3950</v>
      </c>
      <c r="E2" s="202">
        <f>Totals!$F$2</f>
        <v>3704.92</v>
      </c>
      <c r="F2" s="236">
        <f>Totals!$G$2</f>
        <v>7901.38</v>
      </c>
      <c r="G2" s="147">
        <f>Totals!$H$2</f>
        <v>5163.05</v>
      </c>
      <c r="H2" s="47" t="s">
        <v>0</v>
      </c>
      <c r="I2" s="33"/>
      <c r="J2" s="33"/>
    </row>
    <row r="3" spans="1:19" ht="16.5" thickBot="1">
      <c r="A3" s="92" t="s">
        <v>87</v>
      </c>
      <c r="B3" s="101">
        <v>39177</v>
      </c>
      <c r="C3" s="101"/>
      <c r="D3" s="98"/>
      <c r="E3" s="99"/>
      <c r="F3" s="44">
        <v>81</v>
      </c>
      <c r="G3" s="53"/>
      <c r="H3" s="116">
        <f>F$2*F3</f>
        <v>640011.78</v>
      </c>
      <c r="I3" s="149"/>
      <c r="J3" s="150"/>
      <c r="K3" s="13"/>
      <c r="L3" s="32"/>
      <c r="M3" s="32"/>
      <c r="N3" s="32"/>
      <c r="O3" s="32"/>
      <c r="P3" s="32"/>
      <c r="Q3" s="32"/>
      <c r="R3" s="32"/>
      <c r="S3" s="32"/>
    </row>
    <row r="4" spans="1:19" ht="15.75">
      <c r="A4" s="33"/>
      <c r="B4" s="33"/>
      <c r="C4" s="33"/>
      <c r="D4" s="33"/>
      <c r="E4" s="33"/>
      <c r="F4" s="91"/>
      <c r="G4" s="33"/>
      <c r="H4" s="58"/>
      <c r="I4" s="58"/>
      <c r="J4" s="59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33" t="s">
        <v>88</v>
      </c>
      <c r="B5" s="33"/>
      <c r="C5" s="105">
        <v>384000</v>
      </c>
      <c r="D5" s="28"/>
      <c r="E5" s="33"/>
      <c r="F5" s="57">
        <f>C5/F$2</f>
        <v>48.59910547271489</v>
      </c>
      <c r="G5" s="33"/>
      <c r="H5" s="58"/>
      <c r="I5" s="58"/>
      <c r="J5" s="60"/>
      <c r="K5" s="25"/>
      <c r="L5" s="25"/>
      <c r="M5" s="25"/>
      <c r="N5" s="25"/>
      <c r="O5" s="25"/>
      <c r="P5" s="25"/>
      <c r="Q5" s="25"/>
      <c r="R5" s="25"/>
      <c r="S5" s="25"/>
    </row>
    <row r="6" spans="1:19" ht="15.75">
      <c r="A6" s="33" t="s">
        <v>70</v>
      </c>
      <c r="B6" s="33"/>
      <c r="C6" s="105">
        <v>256000</v>
      </c>
      <c r="D6" s="28"/>
      <c r="E6" s="33"/>
      <c r="F6" s="57">
        <f>C6/F$2</f>
        <v>32.39940364847659</v>
      </c>
      <c r="G6" s="33"/>
      <c r="H6" s="58"/>
      <c r="I6" s="58"/>
      <c r="J6" s="59"/>
      <c r="K6" s="25"/>
      <c r="L6" s="25"/>
      <c r="M6" s="25"/>
      <c r="N6" s="25"/>
      <c r="O6" s="25"/>
      <c r="P6" s="25"/>
      <c r="Q6" s="25"/>
      <c r="R6" s="25"/>
      <c r="S6" s="25"/>
    </row>
    <row r="7" spans="1:19" ht="15.75">
      <c r="A7" s="33"/>
      <c r="B7" s="33"/>
      <c r="C7" s="105"/>
      <c r="D7" s="28"/>
      <c r="E7" s="33"/>
      <c r="F7" s="58"/>
      <c r="G7" s="33"/>
      <c r="H7" s="58"/>
      <c r="I7" s="58"/>
      <c r="J7" s="59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33" t="s">
        <v>7</v>
      </c>
      <c r="B8" s="33"/>
      <c r="C8" s="105">
        <f>SUM(C4:C7)</f>
        <v>640000</v>
      </c>
      <c r="D8" s="28"/>
      <c r="E8" s="28"/>
      <c r="F8" s="57">
        <f>C8/F$2</f>
        <v>80.99850912119149</v>
      </c>
      <c r="G8" s="28"/>
      <c r="H8" s="28"/>
      <c r="I8" s="28"/>
      <c r="J8" s="28"/>
      <c r="K8" s="25"/>
      <c r="L8" s="25"/>
      <c r="M8" s="25"/>
      <c r="N8" s="25"/>
      <c r="O8" s="25"/>
      <c r="P8" s="25"/>
      <c r="Q8" s="25"/>
      <c r="R8" s="25"/>
      <c r="S8" s="25"/>
    </row>
    <row r="9" spans="1:10" ht="16.5" thickBot="1">
      <c r="A9" s="4"/>
      <c r="B9" s="4"/>
      <c r="C9" s="104"/>
      <c r="D9" s="4"/>
      <c r="E9" s="4"/>
      <c r="F9" s="51"/>
      <c r="G9" s="4"/>
      <c r="H9" s="4"/>
      <c r="I9" s="4"/>
      <c r="J9" s="4"/>
    </row>
    <row r="10" spans="1:10" ht="15.75">
      <c r="A10" s="4" t="s">
        <v>9</v>
      </c>
      <c r="B10" s="4"/>
      <c r="C10" s="104">
        <f>H3-C8</f>
        <v>11.78000000002794</v>
      </c>
      <c r="D10" s="4"/>
      <c r="E10" s="4"/>
      <c r="F10" s="237">
        <f>C10/F$2</f>
        <v>0.0014908788085154668</v>
      </c>
      <c r="G10" s="4"/>
      <c r="H10" s="4"/>
      <c r="I10" s="4"/>
      <c r="J10" s="4"/>
    </row>
    <row r="11" spans="1:10" ht="15.75">
      <c r="A11" s="4"/>
      <c r="B11" s="4"/>
      <c r="C11" s="104"/>
      <c r="D11" s="4"/>
      <c r="E11" s="115"/>
      <c r="F11" s="58"/>
      <c r="G11" s="81"/>
      <c r="H11" s="4"/>
      <c r="I11" s="4"/>
      <c r="J11" s="4"/>
    </row>
    <row r="12" spans="1:10" ht="15.75">
      <c r="A12" s="4" t="s">
        <v>361</v>
      </c>
      <c r="B12" s="4"/>
      <c r="C12" s="104"/>
      <c r="D12" s="4"/>
      <c r="E12" s="115"/>
      <c r="F12" s="58"/>
      <c r="G12" s="81"/>
      <c r="H12" s="4"/>
      <c r="I12" s="4"/>
      <c r="J12" s="4"/>
    </row>
    <row r="13" ht="15.75">
      <c r="F13" s="2"/>
    </row>
    <row r="14" ht="15.75">
      <c r="A14" t="s">
        <v>249</v>
      </c>
    </row>
    <row r="15" ht="15.75">
      <c r="A15" t="s">
        <v>250</v>
      </c>
    </row>
    <row r="16" ht="15.75">
      <c r="A16" t="s">
        <v>251</v>
      </c>
    </row>
    <row r="17" ht="15.75">
      <c r="A17" t="s">
        <v>211</v>
      </c>
    </row>
    <row r="18" ht="15.75">
      <c r="A18" t="s">
        <v>226</v>
      </c>
    </row>
    <row r="19" ht="15.75">
      <c r="A19" t="s">
        <v>213</v>
      </c>
    </row>
  </sheetData>
  <sheetProtection/>
  <printOptions/>
  <pageMargins left="0.15748031496062992" right="0.15748031496062992" top="0.984251968503937" bottom="0.984251968503937" header="0.5118110236220472" footer="0.5118110236220472"/>
  <pageSetup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G4" sqref="G4"/>
    </sheetView>
  </sheetViews>
  <sheetFormatPr defaultColWidth="9.00390625" defaultRowHeight="15.75"/>
  <cols>
    <col min="1" max="1" width="33.50390625" style="0" customWidth="1"/>
    <col min="2" max="2" width="13.50390625" style="0" customWidth="1"/>
    <col min="3" max="4" width="9.375" style="0" bestFit="1" customWidth="1"/>
  </cols>
  <sheetData>
    <row r="1" spans="3:6" ht="16.5" thickBot="1">
      <c r="C1" s="98" t="s">
        <v>299</v>
      </c>
      <c r="D1" s="99" t="s">
        <v>300</v>
      </c>
      <c r="E1" s="44" t="s">
        <v>305</v>
      </c>
      <c r="F1" s="132" t="s">
        <v>306</v>
      </c>
    </row>
    <row r="2" spans="1:17" ht="21">
      <c r="A2" s="35" t="s">
        <v>11</v>
      </c>
      <c r="B2" s="25"/>
      <c r="C2" s="123">
        <f>Totals!$E$2</f>
        <v>3950</v>
      </c>
      <c r="D2" s="124">
        <f>Totals!$F$2</f>
        <v>3704.92</v>
      </c>
      <c r="E2" s="125">
        <f>Totals!$G$2</f>
        <v>7901.38</v>
      </c>
      <c r="F2" s="126">
        <f>Totals!$H$2</f>
        <v>5163.05</v>
      </c>
      <c r="G2" s="47" t="s">
        <v>0</v>
      </c>
      <c r="H2" s="33"/>
      <c r="I2" s="78"/>
      <c r="J2" s="25"/>
      <c r="K2" s="25"/>
      <c r="L2" s="25"/>
      <c r="M2" s="25"/>
      <c r="N2" s="25"/>
      <c r="O2" s="25"/>
      <c r="P2" s="25"/>
      <c r="Q2" s="25"/>
    </row>
    <row r="3" spans="1:17" ht="21">
      <c r="A3" s="35" t="s">
        <v>10</v>
      </c>
      <c r="B3" s="29" t="s">
        <v>51</v>
      </c>
      <c r="C3" s="26"/>
      <c r="D3" s="24">
        <v>453.48</v>
      </c>
      <c r="E3" s="27">
        <v>202.56</v>
      </c>
      <c r="F3" s="26"/>
      <c r="G3" s="104">
        <v>1590769</v>
      </c>
      <c r="H3" s="88"/>
      <c r="I3" s="59"/>
      <c r="J3" s="25"/>
      <c r="K3" s="25"/>
      <c r="L3" s="25"/>
      <c r="M3" s="25"/>
      <c r="N3" s="25"/>
      <c r="O3" s="25"/>
      <c r="P3" s="25"/>
      <c r="Q3" s="25"/>
    </row>
    <row r="4" spans="1:17" ht="15.75">
      <c r="A4" s="33"/>
      <c r="B4" s="31"/>
      <c r="C4" s="26"/>
      <c r="D4" s="24"/>
      <c r="E4" s="27"/>
      <c r="F4" s="78"/>
      <c r="G4" s="88"/>
      <c r="H4" s="88"/>
      <c r="I4" s="89"/>
      <c r="J4" s="25"/>
      <c r="K4" s="25"/>
      <c r="L4" s="25"/>
      <c r="M4" s="25"/>
      <c r="N4" s="25"/>
      <c r="O4" s="25"/>
      <c r="P4" s="25"/>
      <c r="Q4" s="25"/>
    </row>
    <row r="5" spans="1:17" ht="15.75">
      <c r="A5" s="33" t="s">
        <v>4</v>
      </c>
      <c r="B5" s="104">
        <v>1000000</v>
      </c>
      <c r="C5" s="90">
        <f>B5/$C$2</f>
        <v>253.16455696202533</v>
      </c>
      <c r="D5" s="24">
        <f>B5/D$2</f>
        <v>269.9113611090118</v>
      </c>
      <c r="E5" s="30">
        <f>B5/$E$2</f>
        <v>126.5601705018617</v>
      </c>
      <c r="F5" s="78"/>
      <c r="G5" s="88"/>
      <c r="H5" s="88"/>
      <c r="I5" s="89"/>
      <c r="J5" s="25"/>
      <c r="K5" s="25"/>
      <c r="L5" s="25"/>
      <c r="M5" s="25"/>
      <c r="N5" s="25"/>
      <c r="O5" s="25"/>
      <c r="P5" s="25"/>
      <c r="Q5" s="25"/>
    </row>
    <row r="6" spans="1:17" ht="15.75">
      <c r="A6" s="33" t="s">
        <v>5</v>
      </c>
      <c r="B6" s="104">
        <v>90000</v>
      </c>
      <c r="C6" s="90">
        <f aca="true" t="shared" si="0" ref="C6:C18">B6/$C$2</f>
        <v>22.78481012658228</v>
      </c>
      <c r="D6" s="24">
        <f aca="true" t="shared" si="1" ref="D6:D16">B6/D$2</f>
        <v>24.29202249981106</v>
      </c>
      <c r="E6" s="30">
        <f aca="true" t="shared" si="2" ref="E6:E18">B6/$E$2</f>
        <v>11.390415345167552</v>
      </c>
      <c r="F6" s="78"/>
      <c r="G6" s="88"/>
      <c r="H6" s="88"/>
      <c r="I6" s="60"/>
      <c r="J6" s="25"/>
      <c r="K6" s="25"/>
      <c r="L6" s="25"/>
      <c r="M6" s="25"/>
      <c r="N6" s="25"/>
      <c r="O6" s="25"/>
      <c r="P6" s="25"/>
      <c r="Q6" s="25"/>
    </row>
    <row r="7" spans="1:17" ht="15.75">
      <c r="A7" s="33" t="s">
        <v>6</v>
      </c>
      <c r="B7" s="104">
        <v>200000</v>
      </c>
      <c r="C7" s="90">
        <f t="shared" si="0"/>
        <v>50.63291139240506</v>
      </c>
      <c r="D7" s="24">
        <f t="shared" si="1"/>
        <v>53.98227222180236</v>
      </c>
      <c r="E7" s="30">
        <f t="shared" si="2"/>
        <v>25.31203410037234</v>
      </c>
      <c r="F7" s="78"/>
      <c r="G7" s="88"/>
      <c r="H7" s="88"/>
      <c r="I7" s="89"/>
      <c r="J7" s="25"/>
      <c r="K7" s="25"/>
      <c r="L7" s="25"/>
      <c r="M7" s="25"/>
      <c r="N7" s="25"/>
      <c r="O7" s="25"/>
      <c r="P7" s="25"/>
      <c r="Q7" s="25"/>
    </row>
    <row r="8" spans="1:17" ht="15.75">
      <c r="A8" s="33" t="s">
        <v>15</v>
      </c>
      <c r="B8" s="104">
        <f>E$2*E8</f>
        <v>78934.7862</v>
      </c>
      <c r="C8" s="90">
        <f t="shared" si="0"/>
        <v>19.98349017721519</v>
      </c>
      <c r="D8" s="24">
        <f t="shared" si="1"/>
        <v>21.305395582090842</v>
      </c>
      <c r="E8" s="30">
        <v>9.99</v>
      </c>
      <c r="F8" s="78"/>
      <c r="G8" s="88"/>
      <c r="H8" s="88"/>
      <c r="I8" s="89"/>
      <c r="J8" s="25"/>
      <c r="K8" s="25"/>
      <c r="L8" s="25"/>
      <c r="M8" s="25"/>
      <c r="N8" s="25"/>
      <c r="O8" s="25"/>
      <c r="P8" s="25"/>
      <c r="Q8" s="25"/>
    </row>
    <row r="9" spans="1:17" ht="15.75">
      <c r="A9" s="33" t="s">
        <v>95</v>
      </c>
      <c r="B9" s="104">
        <v>150000</v>
      </c>
      <c r="C9" s="90">
        <f t="shared" si="0"/>
        <v>37.9746835443038</v>
      </c>
      <c r="D9" s="24">
        <f t="shared" si="1"/>
        <v>40.48670416635177</v>
      </c>
      <c r="E9" s="30">
        <f t="shared" si="2"/>
        <v>18.984025575279254</v>
      </c>
      <c r="F9" s="78"/>
      <c r="G9" s="88"/>
      <c r="H9" s="88"/>
      <c r="I9" s="89"/>
      <c r="J9" s="25"/>
      <c r="K9" s="25"/>
      <c r="L9" s="25"/>
      <c r="M9" s="25"/>
      <c r="N9" s="25"/>
      <c r="O9" s="25"/>
      <c r="P9" s="25"/>
      <c r="Q9" s="25"/>
    </row>
    <row r="10" spans="1:17" ht="15.75">
      <c r="A10" s="33" t="s">
        <v>96</v>
      </c>
      <c r="B10" s="104">
        <v>72000</v>
      </c>
      <c r="C10" s="90">
        <f t="shared" si="0"/>
        <v>18.227848101265824</v>
      </c>
      <c r="D10" s="24">
        <f>B10/D$2</f>
        <v>19.43361799984885</v>
      </c>
      <c r="E10" s="30">
        <f>B10/$E$2</f>
        <v>9.112332276134042</v>
      </c>
      <c r="F10" s="78"/>
      <c r="G10" s="88"/>
      <c r="H10" s="88"/>
      <c r="I10" s="89"/>
      <c r="J10" s="25"/>
      <c r="K10" s="25"/>
      <c r="L10" s="25"/>
      <c r="M10" s="25"/>
      <c r="N10" s="25"/>
      <c r="O10" s="25"/>
      <c r="P10" s="25"/>
      <c r="Q10" s="25"/>
    </row>
    <row r="11" spans="1:17" ht="15.75">
      <c r="A11" s="33"/>
      <c r="B11" s="104"/>
      <c r="C11" s="90">
        <f t="shared" si="0"/>
        <v>0</v>
      </c>
      <c r="D11" s="24">
        <f>B11/D$2</f>
        <v>0</v>
      </c>
      <c r="E11" s="30">
        <f>B11/$E$2</f>
        <v>0</v>
      </c>
      <c r="F11" s="78"/>
      <c r="G11" s="88"/>
      <c r="H11" s="88"/>
      <c r="I11" s="89"/>
      <c r="J11" s="25"/>
      <c r="K11" s="25"/>
      <c r="L11" s="25"/>
      <c r="M11" s="25"/>
      <c r="N11" s="25"/>
      <c r="O11" s="25"/>
      <c r="P11" s="25"/>
      <c r="Q11" s="25"/>
    </row>
    <row r="12" spans="1:17" ht="15.75">
      <c r="A12" s="33"/>
      <c r="B12" s="104"/>
      <c r="C12" s="90">
        <f t="shared" si="0"/>
        <v>0</v>
      </c>
      <c r="D12" s="24">
        <f>B12/D$2</f>
        <v>0</v>
      </c>
      <c r="E12" s="30">
        <f>B12/$E$2</f>
        <v>0</v>
      </c>
      <c r="F12" s="78"/>
      <c r="G12" s="88"/>
      <c r="H12" s="88"/>
      <c r="I12" s="89"/>
      <c r="J12" s="25"/>
      <c r="K12" s="25"/>
      <c r="L12" s="25"/>
      <c r="M12" s="25"/>
      <c r="N12" s="25"/>
      <c r="O12" s="25"/>
      <c r="P12" s="25"/>
      <c r="Q12" s="25"/>
    </row>
    <row r="13" spans="1:17" ht="15.75">
      <c r="A13" s="33"/>
      <c r="B13" s="104"/>
      <c r="C13" s="90">
        <f t="shared" si="0"/>
        <v>0</v>
      </c>
      <c r="D13" s="24">
        <f>B13/D$2</f>
        <v>0</v>
      </c>
      <c r="E13" s="30">
        <f>B13/$E$2</f>
        <v>0</v>
      </c>
      <c r="F13" s="78"/>
      <c r="G13" s="88"/>
      <c r="H13" s="88"/>
      <c r="I13" s="89"/>
      <c r="J13" s="25"/>
      <c r="K13" s="25"/>
      <c r="L13" s="25"/>
      <c r="M13" s="25"/>
      <c r="N13" s="25"/>
      <c r="O13" s="25"/>
      <c r="P13" s="25"/>
      <c r="Q13" s="25"/>
    </row>
    <row r="14" spans="1:17" ht="15.75">
      <c r="A14" s="33"/>
      <c r="B14" s="104"/>
      <c r="C14" s="90">
        <f t="shared" si="0"/>
        <v>0</v>
      </c>
      <c r="D14" s="24">
        <f>B14/D$2</f>
        <v>0</v>
      </c>
      <c r="E14" s="30">
        <f>B14/$E$2</f>
        <v>0</v>
      </c>
      <c r="F14" s="78"/>
      <c r="G14" s="88"/>
      <c r="H14" s="88"/>
      <c r="I14" s="89"/>
      <c r="J14" s="25"/>
      <c r="K14" s="25"/>
      <c r="L14" s="25"/>
      <c r="M14" s="25"/>
      <c r="N14" s="25"/>
      <c r="O14" s="25"/>
      <c r="P14" s="25"/>
      <c r="Q14" s="25"/>
    </row>
    <row r="15" spans="1:17" ht="15.75">
      <c r="A15" s="78"/>
      <c r="B15" s="104"/>
      <c r="C15" s="88"/>
      <c r="D15" s="88"/>
      <c r="E15" s="88"/>
      <c r="F15" s="78"/>
      <c r="G15" s="88"/>
      <c r="H15" s="88"/>
      <c r="I15" s="89"/>
      <c r="J15" s="25"/>
      <c r="K15" s="25"/>
      <c r="L15" s="25"/>
      <c r="M15" s="25"/>
      <c r="N15" s="25"/>
      <c r="O15" s="25"/>
      <c r="P15" s="25"/>
      <c r="Q15" s="25"/>
    </row>
    <row r="16" spans="1:17" ht="15.75">
      <c r="A16" s="69" t="s">
        <v>7</v>
      </c>
      <c r="B16" s="104">
        <f>SUM(B5:B15)</f>
        <v>1590934.7862</v>
      </c>
      <c r="C16" s="90">
        <f t="shared" si="0"/>
        <v>402.76830030379745</v>
      </c>
      <c r="D16" s="24">
        <f t="shared" si="1"/>
        <v>429.41137357891665</v>
      </c>
      <c r="E16" s="30">
        <f t="shared" si="2"/>
        <v>201.34897779881487</v>
      </c>
      <c r="F16" s="78"/>
      <c r="G16" s="78"/>
      <c r="H16" s="78"/>
      <c r="I16" s="78"/>
      <c r="J16" s="25"/>
      <c r="K16" s="25"/>
      <c r="L16" s="25"/>
      <c r="M16" s="25"/>
      <c r="N16" s="25"/>
      <c r="O16" s="25"/>
      <c r="P16" s="25"/>
      <c r="Q16" s="25"/>
    </row>
    <row r="17" spans="1:17" ht="15.75">
      <c r="A17" s="25"/>
      <c r="B17" s="104"/>
      <c r="C17" s="90">
        <f t="shared" si="0"/>
        <v>0</v>
      </c>
      <c r="D17" s="24"/>
      <c r="E17" s="30">
        <f t="shared" si="2"/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5.75">
      <c r="A18" s="72" t="s">
        <v>9</v>
      </c>
      <c r="B18" s="104">
        <f>G3-B16</f>
        <v>-165.78619999997318</v>
      </c>
      <c r="C18" s="90">
        <f t="shared" si="0"/>
        <v>-0.04197118987341093</v>
      </c>
      <c r="D18" s="24">
        <f>B18/D$2</f>
        <v>-0.044747578895083615</v>
      </c>
      <c r="E18" s="30">
        <f t="shared" si="2"/>
        <v>-0.02098192973885235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5.75">
      <c r="A24" s="2"/>
      <c r="B24" s="2"/>
      <c r="C24" s="2"/>
      <c r="D24" s="2"/>
      <c r="E24" s="2"/>
      <c r="F24" s="2"/>
      <c r="G24" s="2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8:17" ht="15.75"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8:17" ht="15.75"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8:17" ht="15.75"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8:17" ht="15.75"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8:17" ht="15.75"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8:17" ht="15.75"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8:17" ht="15.75"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8:17" ht="15.75"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8:17" ht="15.75"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8:17" ht="15.75"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8:17" ht="15.75"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8:17" ht="15.75"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8:17" ht="15.75"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8:17" ht="15.75"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8:17" ht="15.75"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8:17" ht="15.75"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8:17" ht="15.75"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8:17" ht="15.75">
      <c r="H42" s="25"/>
      <c r="I42" s="25"/>
      <c r="J42" s="25"/>
      <c r="K42" s="25"/>
      <c r="L42" s="25"/>
      <c r="M42" s="25"/>
      <c r="N42" s="25"/>
      <c r="O42" s="25"/>
      <c r="P42" s="25"/>
      <c r="Q42" s="2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J8" sqref="J8"/>
    </sheetView>
  </sheetViews>
  <sheetFormatPr defaultColWidth="9.00390625" defaultRowHeight="15.75"/>
  <cols>
    <col min="1" max="1" width="28.25390625" style="0" customWidth="1"/>
    <col min="2" max="2" width="14.875" style="0" customWidth="1"/>
    <col min="6" max="6" width="11.75390625" style="0" customWidth="1"/>
  </cols>
  <sheetData>
    <row r="1" spans="4:7" ht="16.5" thickBot="1">
      <c r="D1" s="43" t="s">
        <v>299</v>
      </c>
      <c r="E1" s="206" t="s">
        <v>300</v>
      </c>
      <c r="F1" s="44" t="s">
        <v>305</v>
      </c>
      <c r="G1" s="179" t="s">
        <v>306</v>
      </c>
    </row>
    <row r="2" spans="1:10" ht="21">
      <c r="A2" s="35" t="s">
        <v>228</v>
      </c>
      <c r="B2" s="39" t="s">
        <v>46</v>
      </c>
      <c r="C2" s="25" t="s">
        <v>0</v>
      </c>
      <c r="D2" s="26">
        <f>Totals!$E$2</f>
        <v>3950</v>
      </c>
      <c r="E2" s="202">
        <f>Totals!$F$2</f>
        <v>3704.92</v>
      </c>
      <c r="F2" s="133">
        <f>Totals!$G$2</f>
        <v>7901.38</v>
      </c>
      <c r="G2" s="147">
        <f>Totals!$H$2</f>
        <v>5163.05</v>
      </c>
      <c r="H2" s="47" t="s">
        <v>0</v>
      </c>
      <c r="I2" s="33"/>
      <c r="J2" s="78"/>
    </row>
    <row r="3" spans="1:10" ht="15.75">
      <c r="A3" s="33" t="s">
        <v>229</v>
      </c>
      <c r="B3" s="31"/>
      <c r="C3" s="31" t="s">
        <v>273</v>
      </c>
      <c r="D3" s="26"/>
      <c r="E3" s="24"/>
      <c r="F3" s="27">
        <v>100</v>
      </c>
      <c r="G3" s="26"/>
      <c r="H3" s="104">
        <f>F$2*F3</f>
        <v>790138</v>
      </c>
      <c r="I3" s="88"/>
      <c r="J3" s="138"/>
    </row>
    <row r="4" spans="1:10" ht="15.75">
      <c r="A4" s="33"/>
      <c r="B4" s="33"/>
      <c r="C4" s="31"/>
      <c r="D4" s="78"/>
      <c r="E4" s="88"/>
      <c r="F4" s="27"/>
      <c r="G4" s="25"/>
      <c r="H4" s="25"/>
      <c r="I4" s="25"/>
      <c r="J4" s="25"/>
    </row>
    <row r="5" spans="1:10" ht="15.75">
      <c r="A5" s="33" t="s">
        <v>262</v>
      </c>
      <c r="B5" s="63">
        <v>39244</v>
      </c>
      <c r="C5" s="104">
        <v>300000</v>
      </c>
      <c r="D5" s="88"/>
      <c r="E5" s="88"/>
      <c r="F5" s="30">
        <f>C5/F$2</f>
        <v>37.96805115055851</v>
      </c>
      <c r="G5" s="25"/>
      <c r="H5" s="25"/>
      <c r="I5" s="78"/>
      <c r="J5" s="25"/>
    </row>
    <row r="6" spans="1:10" ht="15.75">
      <c r="A6" s="33" t="s">
        <v>263</v>
      </c>
      <c r="B6" s="63"/>
      <c r="C6" s="105">
        <f>F6*F$2</f>
        <v>98925.2776</v>
      </c>
      <c r="D6" s="104"/>
      <c r="E6" s="88"/>
      <c r="F6" s="57">
        <v>12.52</v>
      </c>
      <c r="G6" s="25"/>
      <c r="H6" s="25"/>
      <c r="I6" s="78"/>
      <c r="J6" s="25"/>
    </row>
    <row r="7" spans="1:10" ht="15.75">
      <c r="A7" s="33" t="s">
        <v>272</v>
      </c>
      <c r="B7" s="63">
        <v>39149</v>
      </c>
      <c r="C7" s="104">
        <v>189500</v>
      </c>
      <c r="D7" s="88"/>
      <c r="E7" s="88"/>
      <c r="F7" s="30">
        <f>C7/F$2</f>
        <v>23.983152310102792</v>
      </c>
      <c r="G7" s="25"/>
      <c r="H7" s="25"/>
      <c r="I7" s="78"/>
      <c r="J7" s="25"/>
    </row>
    <row r="8" spans="1:10" ht="15.75">
      <c r="A8" s="33" t="s">
        <v>278</v>
      </c>
      <c r="B8" s="63"/>
      <c r="C8" s="104">
        <v>158872</v>
      </c>
      <c r="D8" s="88"/>
      <c r="E8" s="88"/>
      <c r="F8" s="30">
        <f>C8/F$2</f>
        <v>20.106867407971773</v>
      </c>
      <c r="G8" s="25"/>
      <c r="H8" s="25"/>
      <c r="I8" s="78"/>
      <c r="J8" s="25"/>
    </row>
    <row r="9" spans="1:10" ht="15.75">
      <c r="A9" s="69" t="s">
        <v>19</v>
      </c>
      <c r="B9" s="69"/>
      <c r="C9" s="104">
        <f>SUM(C5:C8)</f>
        <v>747297.2776</v>
      </c>
      <c r="D9" s="88"/>
      <c r="E9" s="88"/>
      <c r="F9" s="30">
        <f>SUM(F5:F8)</f>
        <v>94.57807086863308</v>
      </c>
      <c r="G9" s="25"/>
      <c r="H9" s="25"/>
      <c r="I9" s="78"/>
      <c r="J9" s="25"/>
    </row>
    <row r="10" spans="1:10" ht="15.75">
      <c r="A10" s="25"/>
      <c r="B10" s="25"/>
      <c r="C10" s="104"/>
      <c r="D10" s="88"/>
      <c r="E10" s="88"/>
      <c r="F10" s="88"/>
      <c r="G10" s="25"/>
      <c r="H10" s="25"/>
      <c r="I10" s="78"/>
      <c r="J10" s="25"/>
    </row>
    <row r="11" spans="1:10" ht="15.75">
      <c r="A11" s="72" t="s">
        <v>9</v>
      </c>
      <c r="B11" s="72"/>
      <c r="C11" s="104">
        <f>H3-C9</f>
        <v>42840.72239999997</v>
      </c>
      <c r="D11" s="88"/>
      <c r="E11" s="88"/>
      <c r="F11" s="30">
        <f>C11/$F$2</f>
        <v>5.421929131366922</v>
      </c>
      <c r="G11" s="25"/>
      <c r="H11" s="72"/>
      <c r="I11" s="78"/>
      <c r="J11" s="95"/>
    </row>
    <row r="12" ht="15.75">
      <c r="C12" s="104"/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B24" sqref="B24"/>
    </sheetView>
  </sheetViews>
  <sheetFormatPr defaultColWidth="9.00390625" defaultRowHeight="15.75"/>
  <cols>
    <col min="1" max="1" width="34.75390625" style="0" customWidth="1"/>
    <col min="2" max="2" width="10.25390625" style="104" customWidth="1"/>
    <col min="4" max="4" width="9.375" style="0" bestFit="1" customWidth="1"/>
  </cols>
  <sheetData>
    <row r="1" spans="3:6" ht="16.5" thickBot="1">
      <c r="C1" s="98" t="s">
        <v>299</v>
      </c>
      <c r="D1" s="99" t="s">
        <v>300</v>
      </c>
      <c r="E1" s="44" t="s">
        <v>305</v>
      </c>
      <c r="F1" s="132" t="s">
        <v>306</v>
      </c>
    </row>
    <row r="2" spans="1:10" ht="21.75" thickBot="1">
      <c r="A2" s="1" t="s">
        <v>20</v>
      </c>
      <c r="B2" t="s">
        <v>46</v>
      </c>
      <c r="C2" s="123">
        <f>Totals!$E$2</f>
        <v>3950</v>
      </c>
      <c r="D2" s="124">
        <f>Totals!$F$2</f>
        <v>3704.92</v>
      </c>
      <c r="E2" s="125">
        <f>Totals!$G$2</f>
        <v>7901.38</v>
      </c>
      <c r="F2" s="126">
        <f>Totals!$H$2</f>
        <v>5163.05</v>
      </c>
      <c r="G2" s="47" t="s">
        <v>0</v>
      </c>
      <c r="H2" s="33"/>
      <c r="I2" s="78"/>
      <c r="J2" s="87"/>
    </row>
    <row r="3" spans="1:10" ht="16.5" thickBot="1">
      <c r="A3" s="6" t="s">
        <v>21</v>
      </c>
      <c r="B3" s="7" t="s">
        <v>286</v>
      </c>
      <c r="C3" s="21"/>
      <c r="D3" s="201">
        <v>541.27</v>
      </c>
      <c r="E3" s="22"/>
      <c r="F3" s="12"/>
      <c r="G3" s="104">
        <f>D$2*D3</f>
        <v>2005362.0484</v>
      </c>
      <c r="H3" s="88"/>
      <c r="I3" s="138"/>
      <c r="J3" s="87"/>
    </row>
    <row r="4" spans="1:9" ht="15.75">
      <c r="A4" s="33"/>
      <c r="B4" s="31"/>
      <c r="C4" s="78"/>
      <c r="D4" s="112"/>
      <c r="E4" s="25"/>
      <c r="F4" s="25"/>
      <c r="G4" s="25"/>
      <c r="H4" s="2"/>
      <c r="I4" s="2"/>
    </row>
    <row r="5" spans="1:8" ht="15.75">
      <c r="A5" s="33" t="s">
        <v>22</v>
      </c>
      <c r="B5" s="104">
        <v>325000</v>
      </c>
      <c r="C5" s="88"/>
      <c r="D5" s="24">
        <f aca="true" t="shared" si="0" ref="D5:D13">B5/D$2</f>
        <v>87.72119236042883</v>
      </c>
      <c r="E5" s="107"/>
      <c r="F5" s="25"/>
      <c r="G5" s="25"/>
      <c r="H5" s="10"/>
    </row>
    <row r="6" spans="1:8" ht="15.75">
      <c r="A6" s="33" t="s">
        <v>23</v>
      </c>
      <c r="B6" s="104">
        <v>200000</v>
      </c>
      <c r="C6" s="88"/>
      <c r="D6" s="24">
        <f t="shared" si="0"/>
        <v>53.98227222180236</v>
      </c>
      <c r="E6" s="107"/>
      <c r="F6" s="25"/>
      <c r="G6" s="25"/>
      <c r="H6" s="10"/>
    </row>
    <row r="7" spans="1:8" ht="15.75">
      <c r="A7" s="33" t="s">
        <v>118</v>
      </c>
      <c r="B7" s="104">
        <v>15000</v>
      </c>
      <c r="C7" s="88"/>
      <c r="D7" s="24">
        <f t="shared" si="0"/>
        <v>4.048670416635177</v>
      </c>
      <c r="E7" s="88"/>
      <c r="F7" s="78"/>
      <c r="G7" s="78"/>
      <c r="H7" s="10"/>
    </row>
    <row r="8" spans="1:8" ht="15.75">
      <c r="A8" s="33" t="s">
        <v>119</v>
      </c>
      <c r="B8" s="104">
        <v>15000</v>
      </c>
      <c r="C8" s="88"/>
      <c r="D8" s="24">
        <f t="shared" si="0"/>
        <v>4.048670416635177</v>
      </c>
      <c r="E8" s="88"/>
      <c r="F8" s="78"/>
      <c r="G8" s="78"/>
      <c r="H8" s="10"/>
    </row>
    <row r="9" spans="1:8" ht="15.75">
      <c r="A9" s="33" t="s">
        <v>120</v>
      </c>
      <c r="B9" s="104">
        <v>15000</v>
      </c>
      <c r="C9" s="88"/>
      <c r="D9" s="24">
        <f t="shared" si="0"/>
        <v>4.048670416635177</v>
      </c>
      <c r="E9" s="88"/>
      <c r="F9" s="78"/>
      <c r="G9" s="78"/>
      <c r="H9" s="10"/>
    </row>
    <row r="10" spans="1:8" ht="15.75">
      <c r="A10" s="33" t="s">
        <v>24</v>
      </c>
      <c r="B10" s="104">
        <v>29500</v>
      </c>
      <c r="C10" s="25"/>
      <c r="D10" s="24">
        <f t="shared" si="0"/>
        <v>7.962385152715848</v>
      </c>
      <c r="E10" s="78"/>
      <c r="F10" s="78"/>
      <c r="G10" s="78"/>
      <c r="H10" s="10"/>
    </row>
    <row r="11" spans="1:8" ht="15.75">
      <c r="A11" s="33" t="s">
        <v>25</v>
      </c>
      <c r="B11" s="104">
        <f>E$2*E11</f>
        <v>147755.80599999998</v>
      </c>
      <c r="C11" s="88"/>
      <c r="D11" s="24">
        <f t="shared" si="0"/>
        <v>39.880970709219085</v>
      </c>
      <c r="E11" s="30">
        <v>18.7</v>
      </c>
      <c r="F11" s="78"/>
      <c r="G11" s="78"/>
      <c r="H11" s="10"/>
    </row>
    <row r="12" spans="1:8" ht="15.75">
      <c r="A12" s="33" t="s">
        <v>26</v>
      </c>
      <c r="B12" s="104">
        <f>E$2*E12</f>
        <v>35714.2376</v>
      </c>
      <c r="C12" s="88"/>
      <c r="D12" s="24">
        <f t="shared" si="0"/>
        <v>9.639678481586646</v>
      </c>
      <c r="E12" s="30">
        <v>4.52</v>
      </c>
      <c r="F12" s="78"/>
      <c r="G12" s="78"/>
      <c r="H12" s="10"/>
    </row>
    <row r="13" spans="1:8" ht="15.75">
      <c r="A13" s="33" t="s">
        <v>28</v>
      </c>
      <c r="B13" s="104">
        <f>E$2*E13</f>
        <v>98530.20860000001</v>
      </c>
      <c r="C13" s="88"/>
      <c r="D13" s="24">
        <f t="shared" si="0"/>
        <v>26.59442271358086</v>
      </c>
      <c r="E13" s="30">
        <v>12.47</v>
      </c>
      <c r="F13" s="78"/>
      <c r="G13" s="78"/>
      <c r="H13" s="10"/>
    </row>
    <row r="14" spans="1:7" ht="15.75">
      <c r="A14" s="33" t="s">
        <v>114</v>
      </c>
      <c r="B14" s="104">
        <v>25000</v>
      </c>
      <c r="C14" s="88"/>
      <c r="D14" s="24">
        <f>B14/D$2</f>
        <v>6.747784027725295</v>
      </c>
      <c r="E14" s="107"/>
      <c r="F14" s="25"/>
      <c r="G14" s="25"/>
    </row>
    <row r="15" spans="1:7" ht="15.75">
      <c r="A15" s="33" t="s">
        <v>115</v>
      </c>
      <c r="B15" s="104">
        <v>14000</v>
      </c>
      <c r="C15" s="88"/>
      <c r="D15" s="24">
        <f>B15/D$2</f>
        <v>3.778759055526165</v>
      </c>
      <c r="E15" s="107"/>
      <c r="F15" s="25"/>
      <c r="G15" s="25"/>
    </row>
    <row r="16" spans="1:7" ht="15.75">
      <c r="A16" s="33" t="s">
        <v>15</v>
      </c>
      <c r="B16" s="104">
        <v>80899.02</v>
      </c>
      <c r="C16" s="88"/>
      <c r="D16" s="24">
        <v>22.355965450346385</v>
      </c>
      <c r="E16" s="30">
        <v>9.99</v>
      </c>
      <c r="F16" s="25"/>
      <c r="G16" s="25"/>
    </row>
    <row r="17" spans="1:7" ht="15.75">
      <c r="A17" s="28" t="s">
        <v>124</v>
      </c>
      <c r="B17" s="104">
        <f>E17*E$2</f>
        <v>303966.0886</v>
      </c>
      <c r="C17" s="25"/>
      <c r="D17" s="24">
        <f>E17*E$2/D$2</f>
        <v>82.04390070500848</v>
      </c>
      <c r="E17" s="27">
        <v>38.47</v>
      </c>
      <c r="F17" s="25"/>
      <c r="G17" s="25"/>
    </row>
    <row r="18" spans="1:7" ht="15.75">
      <c r="A18" s="28" t="s">
        <v>27</v>
      </c>
      <c r="B18" s="104">
        <v>400000</v>
      </c>
      <c r="C18" s="25"/>
      <c r="D18" s="24">
        <f>B18/D$2</f>
        <v>107.96454444360472</v>
      </c>
      <c r="E18" s="107"/>
      <c r="F18" s="25"/>
      <c r="G18" s="25"/>
    </row>
    <row r="19" spans="1:7" ht="15.75">
      <c r="A19" s="33" t="s">
        <v>262</v>
      </c>
      <c r="B19" s="104">
        <v>300000</v>
      </c>
      <c r="C19" s="88"/>
      <c r="D19" s="24">
        <f>B19/D$2</f>
        <v>80.97340833270354</v>
      </c>
      <c r="E19" s="107"/>
      <c r="F19" s="25"/>
      <c r="G19" s="25"/>
    </row>
    <row r="20" spans="1:7" ht="15.75">
      <c r="A20" s="33" t="s">
        <v>127</v>
      </c>
      <c r="B20" s="104">
        <f>E20*E$2</f>
        <v>98925.2776</v>
      </c>
      <c r="C20" s="104"/>
      <c r="D20" s="24">
        <f>B20/D$2</f>
        <v>26.701056325102837</v>
      </c>
      <c r="E20" s="57">
        <v>12.52</v>
      </c>
      <c r="F20" s="58"/>
      <c r="G20" s="25"/>
    </row>
    <row r="21" spans="1:7" ht="15.75">
      <c r="A21" s="33" t="s">
        <v>285</v>
      </c>
      <c r="C21" s="88"/>
      <c r="D21" s="24"/>
      <c r="E21" s="107"/>
      <c r="F21" s="25"/>
      <c r="G21" s="25"/>
    </row>
    <row r="22" spans="1:7" ht="15.75">
      <c r="A22" s="33"/>
      <c r="C22" s="88"/>
      <c r="D22" s="24"/>
      <c r="E22" s="107"/>
      <c r="F22" s="25"/>
      <c r="G22" s="25"/>
    </row>
    <row r="23" spans="1:7" ht="15.75">
      <c r="A23" s="33"/>
      <c r="C23" s="88"/>
      <c r="D23" s="24"/>
      <c r="E23" s="107"/>
      <c r="F23" s="25"/>
      <c r="G23" s="25"/>
    </row>
    <row r="24" spans="1:7" ht="15.75">
      <c r="A24" s="69" t="s">
        <v>19</v>
      </c>
      <c r="B24" s="104">
        <f>SUM(B5:B19)</f>
        <v>2005365.3608</v>
      </c>
      <c r="C24" s="88"/>
      <c r="D24" s="24">
        <f>B24/D$2</f>
        <v>541.2708940543926</v>
      </c>
      <c r="E24" s="107"/>
      <c r="F24" s="25"/>
      <c r="G24" s="25"/>
    </row>
    <row r="25" spans="1:7" ht="15.75">
      <c r="A25" s="25"/>
      <c r="C25" s="88"/>
      <c r="D25" s="24"/>
      <c r="E25" s="107"/>
      <c r="F25" s="25"/>
      <c r="G25" s="25"/>
    </row>
    <row r="26" spans="1:9" ht="15.75">
      <c r="A26" s="72" t="s">
        <v>9</v>
      </c>
      <c r="B26" s="104">
        <f>G3-B24</f>
        <v>-3.3123999999370426</v>
      </c>
      <c r="C26" s="88"/>
      <c r="D26" s="24">
        <f>B26/D$2</f>
        <v>-0.0008940543925204978</v>
      </c>
      <c r="E26" s="107"/>
      <c r="F26" s="25"/>
      <c r="G26" s="72"/>
      <c r="I26" s="19"/>
    </row>
    <row r="27" spans="1:7" ht="15.75">
      <c r="A27" s="2"/>
      <c r="C27" s="2"/>
      <c r="D27" s="112"/>
      <c r="E27" s="2"/>
      <c r="F27" s="2"/>
      <c r="G27" s="2"/>
    </row>
    <row r="28" spans="1:10" ht="15.75">
      <c r="A28" s="139" t="s">
        <v>225</v>
      </c>
      <c r="C28" s="78"/>
      <c r="D28" s="88"/>
      <c r="E28" s="78"/>
      <c r="F28" s="78"/>
      <c r="G28" s="25"/>
      <c r="H28" s="25"/>
      <c r="I28" s="25"/>
      <c r="J28" s="25"/>
    </row>
    <row r="29" spans="1:10" ht="15.75">
      <c r="A29" s="33" t="s">
        <v>211</v>
      </c>
      <c r="C29" s="78"/>
      <c r="D29" s="88"/>
      <c r="E29" s="78"/>
      <c r="F29" s="78"/>
      <c r="G29" s="25"/>
      <c r="H29" s="25"/>
      <c r="I29" s="25"/>
      <c r="J29" s="25"/>
    </row>
    <row r="30" spans="1:10" ht="15.75">
      <c r="A30" s="78" t="s">
        <v>212</v>
      </c>
      <c r="C30" s="78"/>
      <c r="D30" s="78"/>
      <c r="E30" s="78"/>
      <c r="F30" s="78"/>
      <c r="G30" s="25"/>
      <c r="H30" s="25"/>
      <c r="I30" s="25"/>
      <c r="J30" s="25"/>
    </row>
    <row r="31" spans="1:10" ht="15.75">
      <c r="A31" s="78" t="s">
        <v>213</v>
      </c>
      <c r="C31" s="78"/>
      <c r="D31" s="78"/>
      <c r="E31" s="78"/>
      <c r="F31" s="78"/>
      <c r="G31" s="25"/>
      <c r="H31" s="25"/>
      <c r="I31" s="25"/>
      <c r="J31" s="25"/>
    </row>
    <row r="32" spans="1:10" ht="15.75">
      <c r="A32" s="33"/>
      <c r="C32" s="78"/>
      <c r="D32" s="88"/>
      <c r="E32" s="78"/>
      <c r="F32" s="78"/>
      <c r="G32" s="25"/>
      <c r="H32" s="25"/>
      <c r="I32" s="25"/>
      <c r="J32" s="25"/>
    </row>
    <row r="33" spans="1:10" ht="15.75">
      <c r="A33" s="33"/>
      <c r="C33" s="78"/>
      <c r="D33" s="88"/>
      <c r="E33" s="78"/>
      <c r="F33" s="78"/>
      <c r="G33" s="25"/>
      <c r="H33" s="78"/>
      <c r="I33" s="25"/>
      <c r="J33" s="25"/>
    </row>
    <row r="34" spans="1:10" ht="15.75">
      <c r="A34" s="78"/>
      <c r="C34" s="78"/>
      <c r="D34" s="78"/>
      <c r="E34" s="78"/>
      <c r="F34" s="78"/>
      <c r="G34" s="25"/>
      <c r="H34" s="78"/>
      <c r="I34" s="25"/>
      <c r="J34" s="25"/>
    </row>
    <row r="35" spans="1:10" ht="15.75">
      <c r="A35" s="33"/>
      <c r="C35" s="78"/>
      <c r="D35" s="88"/>
      <c r="E35" s="78"/>
      <c r="F35" s="78"/>
      <c r="G35" s="25"/>
      <c r="H35" s="78"/>
      <c r="I35" s="25"/>
      <c r="J35" s="25"/>
    </row>
    <row r="36" spans="1:10" ht="15.75">
      <c r="A36" s="33"/>
      <c r="C36" s="78"/>
      <c r="D36" s="88"/>
      <c r="E36" s="78"/>
      <c r="F36" s="78"/>
      <c r="G36" s="25"/>
      <c r="H36" s="78"/>
      <c r="I36" s="25"/>
      <c r="J36" s="25"/>
    </row>
    <row r="37" spans="1:10" ht="15.75">
      <c r="A37" s="33"/>
      <c r="C37" s="78"/>
      <c r="D37" s="88"/>
      <c r="E37" s="78"/>
      <c r="F37" s="78"/>
      <c r="G37" s="25"/>
      <c r="H37" s="78"/>
      <c r="I37" s="25"/>
      <c r="J37" s="25"/>
    </row>
    <row r="38" spans="1:10" ht="15.75">
      <c r="A38" s="33"/>
      <c r="C38" s="78"/>
      <c r="D38" s="88"/>
      <c r="E38" s="78"/>
      <c r="F38" s="78"/>
      <c r="G38" s="25"/>
      <c r="H38" s="25"/>
      <c r="I38" s="25"/>
      <c r="J38" s="25"/>
    </row>
    <row r="39" spans="1:10" ht="15.75">
      <c r="A39" s="33"/>
      <c r="C39" s="78"/>
      <c r="D39" s="78"/>
      <c r="E39" s="78"/>
      <c r="F39" s="78"/>
      <c r="G39" s="25"/>
      <c r="H39" s="25"/>
      <c r="I39" s="25"/>
      <c r="J39" s="25"/>
    </row>
    <row r="40" spans="1:10" ht="15.75">
      <c r="A40" s="28"/>
      <c r="C40" s="25"/>
      <c r="D40" s="25"/>
      <c r="E40" s="25"/>
      <c r="F40" s="25"/>
      <c r="G40" s="25"/>
      <c r="H40" s="25"/>
      <c r="I40" s="25"/>
      <c r="J40" s="25"/>
    </row>
    <row r="41" spans="1:10" ht="15.75">
      <c r="A41" s="28"/>
      <c r="C41" s="25"/>
      <c r="D41" s="25"/>
      <c r="E41" s="25"/>
      <c r="F41" s="25"/>
      <c r="G41" s="25"/>
      <c r="H41" s="25"/>
      <c r="I41" s="25"/>
      <c r="J41" s="25"/>
    </row>
    <row r="42" spans="1:10" ht="15.75">
      <c r="A42" s="28"/>
      <c r="C42" s="25"/>
      <c r="D42" s="25"/>
      <c r="E42" s="25"/>
      <c r="F42" s="25"/>
      <c r="G42" s="25"/>
      <c r="H42" s="25"/>
      <c r="I42" s="25"/>
      <c r="J42" s="25"/>
    </row>
    <row r="43" spans="1:10" ht="15.75">
      <c r="A43" s="28"/>
      <c r="C43" s="25"/>
      <c r="D43" s="25"/>
      <c r="E43" s="25"/>
      <c r="F43" s="25"/>
      <c r="G43" s="25"/>
      <c r="H43" s="25"/>
      <c r="I43" s="25"/>
      <c r="J43" s="25"/>
    </row>
    <row r="44" spans="1:10" ht="15.75">
      <c r="A44" s="28"/>
      <c r="C44" s="25"/>
      <c r="D44" s="25"/>
      <c r="E44" s="25"/>
      <c r="F44" s="25"/>
      <c r="G44" s="25"/>
      <c r="H44" s="25"/>
      <c r="I44" s="25"/>
      <c r="J44" s="25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D19" sqref="D19"/>
    </sheetView>
  </sheetViews>
  <sheetFormatPr defaultColWidth="9.00390625" defaultRowHeight="15.75"/>
  <cols>
    <col min="1" max="1" width="24.125" style="0" customWidth="1"/>
    <col min="2" max="2" width="15.625" style="0" customWidth="1"/>
    <col min="5" max="5" width="8.375" style="0" customWidth="1"/>
    <col min="9" max="9" width="12.125" style="0" customWidth="1"/>
  </cols>
  <sheetData>
    <row r="1" spans="3:6" ht="16.5" thickBot="1">
      <c r="C1" s="98" t="s">
        <v>299</v>
      </c>
      <c r="D1" s="99" t="s">
        <v>300</v>
      </c>
      <c r="E1" s="44" t="s">
        <v>305</v>
      </c>
      <c r="F1" s="132" t="s">
        <v>306</v>
      </c>
    </row>
    <row r="2" spans="1:16" ht="21.75" thickBot="1">
      <c r="A2" s="49" t="s">
        <v>73</v>
      </c>
      <c r="B2" s="36"/>
      <c r="C2" s="123">
        <f>Totals!$E$2</f>
        <v>3950</v>
      </c>
      <c r="D2" s="124">
        <f>Totals!$F$2</f>
        <v>3704.92</v>
      </c>
      <c r="E2" s="125">
        <f>Totals!$G$2</f>
        <v>7901.38</v>
      </c>
      <c r="F2" s="126">
        <f>Totals!$H$2</f>
        <v>5163.05</v>
      </c>
      <c r="G2" s="47" t="s">
        <v>0</v>
      </c>
      <c r="H2" s="139"/>
      <c r="I2" s="140"/>
      <c r="J2" s="18"/>
      <c r="K2" s="18"/>
      <c r="L2" s="18"/>
      <c r="M2" s="18"/>
      <c r="N2" s="18"/>
      <c r="O2" s="18"/>
      <c r="P2" s="18"/>
    </row>
    <row r="3" spans="1:26" ht="16.5" thickBot="1">
      <c r="A3" s="86" t="s">
        <v>1</v>
      </c>
      <c r="B3" s="38" t="s">
        <v>50</v>
      </c>
      <c r="C3" s="94">
        <f>E3*$E$2/$C$2</f>
        <v>300.05240506329113</v>
      </c>
      <c r="D3" s="113"/>
      <c r="E3" s="23">
        <v>150</v>
      </c>
      <c r="F3" s="12"/>
      <c r="G3" s="104">
        <f>E$2*E3</f>
        <v>1185207</v>
      </c>
      <c r="H3" s="141"/>
      <c r="I3" s="142"/>
      <c r="J3" s="18"/>
      <c r="K3" s="18"/>
      <c r="L3" s="18"/>
      <c r="M3" s="17"/>
      <c r="N3" s="18"/>
      <c r="O3" s="18"/>
      <c r="P3" s="18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.75">
      <c r="A4" s="28"/>
      <c r="B4" s="29"/>
      <c r="C4" s="78"/>
      <c r="D4" s="78"/>
      <c r="E4" s="114"/>
      <c r="F4" s="78"/>
      <c r="G4" s="88"/>
      <c r="H4" s="88"/>
      <c r="I4" s="77"/>
      <c r="J4" s="25"/>
      <c r="K4" s="25"/>
      <c r="L4" s="25"/>
      <c r="M4" s="77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.75">
      <c r="A5" s="33" t="s">
        <v>8</v>
      </c>
      <c r="B5" s="475">
        <v>480000</v>
      </c>
      <c r="C5" s="78"/>
      <c r="D5" s="78"/>
      <c r="E5" s="103">
        <f>B5/E$2</f>
        <v>60.74888184089362</v>
      </c>
      <c r="F5" s="78"/>
      <c r="G5" s="88"/>
      <c r="H5" s="88"/>
      <c r="I5" s="89"/>
      <c r="J5" s="78"/>
      <c r="K5" s="78"/>
      <c r="L5" s="78"/>
      <c r="M5" s="89"/>
      <c r="N5" s="78"/>
      <c r="O5" s="78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5.75">
      <c r="A6" s="33" t="s">
        <v>5</v>
      </c>
      <c r="B6" s="475">
        <v>60000</v>
      </c>
      <c r="C6" s="78"/>
      <c r="D6" s="78"/>
      <c r="E6" s="103">
        <f>B6/E$2</f>
        <v>7.593610230111702</v>
      </c>
      <c r="F6" s="78"/>
      <c r="G6" s="88"/>
      <c r="H6" s="88"/>
      <c r="I6" s="60"/>
      <c r="J6" s="78"/>
      <c r="K6" s="78"/>
      <c r="L6" s="78"/>
      <c r="M6" s="89"/>
      <c r="N6" s="78"/>
      <c r="O6" s="78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.75">
      <c r="A7" s="33" t="s">
        <v>32</v>
      </c>
      <c r="B7" s="28">
        <f>C$2*C7</f>
        <v>118500</v>
      </c>
      <c r="C7" s="78">
        <v>30</v>
      </c>
      <c r="D7" s="78"/>
      <c r="E7" s="103">
        <f>B7/E$2</f>
        <v>14.99738020447061</v>
      </c>
      <c r="F7" s="78"/>
      <c r="G7" s="88"/>
      <c r="H7" s="88"/>
      <c r="I7" s="89"/>
      <c r="J7" s="78"/>
      <c r="K7" s="78"/>
      <c r="L7" s="78"/>
      <c r="M7" s="89"/>
      <c r="N7" s="78"/>
      <c r="O7" s="78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.75">
      <c r="A8" s="33" t="s">
        <v>117</v>
      </c>
      <c r="B8" s="64">
        <v>550800</v>
      </c>
      <c r="C8" s="78"/>
      <c r="D8" s="78"/>
      <c r="E8" s="103">
        <f aca="true" t="shared" si="0" ref="E8:E13">B8/E$2</f>
        <v>69.70934191242543</v>
      </c>
      <c r="F8" s="78"/>
      <c r="G8" s="88"/>
      <c r="H8" s="88"/>
      <c r="I8" s="89"/>
      <c r="J8" s="78"/>
      <c r="K8" s="78"/>
      <c r="L8" s="78"/>
      <c r="M8" s="78"/>
      <c r="N8" s="78"/>
      <c r="O8" s="78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5.75">
      <c r="A9" s="78"/>
      <c r="B9" s="475"/>
      <c r="C9" s="78"/>
      <c r="D9" s="78"/>
      <c r="E9" s="103">
        <f t="shared" si="0"/>
        <v>0</v>
      </c>
      <c r="F9" s="78"/>
      <c r="G9" s="88"/>
      <c r="H9" s="88"/>
      <c r="I9" s="89"/>
      <c r="J9" s="78"/>
      <c r="K9" s="78"/>
      <c r="L9" s="78"/>
      <c r="M9" s="78"/>
      <c r="N9" s="78"/>
      <c r="O9" s="78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6.5" thickBot="1">
      <c r="A10" s="78"/>
      <c r="B10" s="476"/>
      <c r="C10" s="402"/>
      <c r="D10" s="402"/>
      <c r="E10" s="477"/>
      <c r="F10" s="78"/>
      <c r="G10" s="88"/>
      <c r="H10" s="88"/>
      <c r="I10" s="89"/>
      <c r="J10" s="78"/>
      <c r="K10" s="78"/>
      <c r="L10" s="78"/>
      <c r="M10" s="78"/>
      <c r="N10" s="78"/>
      <c r="O10" s="78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6.5" thickBot="1">
      <c r="A11" s="183" t="s">
        <v>7</v>
      </c>
      <c r="B11" s="479">
        <f>SUM(B5:B10)</f>
        <v>1209300</v>
      </c>
      <c r="C11" s="480"/>
      <c r="D11" s="343"/>
      <c r="E11" s="481">
        <f t="shared" si="0"/>
        <v>153.04921418790136</v>
      </c>
      <c r="F11" s="8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.75">
      <c r="A12" s="25"/>
      <c r="B12" s="52"/>
      <c r="C12" s="2"/>
      <c r="D12" s="2"/>
      <c r="E12" s="47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5.75">
      <c r="A13" s="72" t="s">
        <v>9</v>
      </c>
      <c r="B13" s="28">
        <f>G3-B11</f>
        <v>-24093</v>
      </c>
      <c r="C13" s="78"/>
      <c r="D13" s="25"/>
      <c r="E13" s="103">
        <f t="shared" si="0"/>
        <v>-3.0492141879013537</v>
      </c>
      <c r="F13" s="25">
        <f>E13*E2/C2</f>
        <v>-6.099493670886076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5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5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16" sqref="J16"/>
    </sheetView>
  </sheetViews>
  <sheetFormatPr defaultColWidth="9.00390625" defaultRowHeight="15.75"/>
  <cols>
    <col min="3" max="3" width="12.75390625" style="0" customWidth="1"/>
    <col min="8" max="8" width="11.375" style="0" customWidth="1"/>
  </cols>
  <sheetData>
    <row r="1" spans="1:8" ht="15.75">
      <c r="A1" s="32"/>
      <c r="B1" s="32"/>
      <c r="C1" s="104"/>
      <c r="D1" s="43" t="s">
        <v>299</v>
      </c>
      <c r="E1" s="54" t="s">
        <v>300</v>
      </c>
      <c r="F1" s="57" t="s">
        <v>305</v>
      </c>
      <c r="G1" s="56" t="s">
        <v>306</v>
      </c>
      <c r="H1" s="104"/>
    </row>
    <row r="2" spans="1:8" ht="15.75">
      <c r="A2" s="230" t="s">
        <v>344</v>
      </c>
      <c r="B2" s="229" t="s">
        <v>346</v>
      </c>
      <c r="C2" s="228"/>
      <c r="D2" s="26">
        <f>Totals!$E$2</f>
        <v>3950</v>
      </c>
      <c r="E2" s="202">
        <f>Totals!$F$2</f>
        <v>3704.92</v>
      </c>
      <c r="F2" s="27">
        <f>Totals!$G$2</f>
        <v>7901.38</v>
      </c>
      <c r="G2" s="147">
        <f>Totals!$H$2</f>
        <v>5163.05</v>
      </c>
      <c r="H2" s="104"/>
    </row>
    <row r="3" spans="1:8" ht="15.75">
      <c r="A3" s="227" t="s">
        <v>140</v>
      </c>
      <c r="B3" s="227" t="s">
        <v>141</v>
      </c>
      <c r="C3" s="182">
        <f>DBanda!C77</f>
        <v>1115000</v>
      </c>
      <c r="D3" s="288">
        <f aca="true" t="shared" si="0" ref="D3:D13">C3/D$2</f>
        <v>282.27848101265823</v>
      </c>
      <c r="E3" s="289">
        <f aca="true" t="shared" si="1" ref="E3:E13">C3/E$2</f>
        <v>300.9511676365482</v>
      </c>
      <c r="F3" s="290">
        <f aca="true" t="shared" si="2" ref="F3:F13">C3/F$2</f>
        <v>141.1145901095758</v>
      </c>
      <c r="G3" s="291">
        <f aca="true" t="shared" si="3" ref="G3:G13">C3/G$2</f>
        <v>215.95762194826702</v>
      </c>
      <c r="H3" s="104"/>
    </row>
    <row r="4" spans="1:8" ht="15.75">
      <c r="A4" t="s">
        <v>171</v>
      </c>
      <c r="B4" t="s">
        <v>172</v>
      </c>
      <c r="C4" s="104"/>
      <c r="D4" s="252">
        <f t="shared" si="0"/>
        <v>0</v>
      </c>
      <c r="E4" s="253">
        <f t="shared" si="1"/>
        <v>0</v>
      </c>
      <c r="F4" s="254">
        <f t="shared" si="2"/>
        <v>0</v>
      </c>
      <c r="G4" s="255">
        <f t="shared" si="3"/>
        <v>0</v>
      </c>
      <c r="H4" s="104"/>
    </row>
    <row r="5" spans="1:8" ht="15.75">
      <c r="A5" t="s">
        <v>143</v>
      </c>
      <c r="B5" t="s">
        <v>144</v>
      </c>
      <c r="C5" s="104" t="e">
        <f>MMalipita!#REF!</f>
        <v>#REF!</v>
      </c>
      <c r="D5" s="252" t="e">
        <f t="shared" si="0"/>
        <v>#REF!</v>
      </c>
      <c r="E5" s="253" t="e">
        <f t="shared" si="1"/>
        <v>#REF!</v>
      </c>
      <c r="F5" s="254" t="e">
        <f t="shared" si="2"/>
        <v>#REF!</v>
      </c>
      <c r="G5" s="255" t="e">
        <f t="shared" si="3"/>
        <v>#REF!</v>
      </c>
      <c r="H5" s="104"/>
    </row>
    <row r="6" spans="1:8" ht="15.75">
      <c r="A6" t="s">
        <v>171</v>
      </c>
      <c r="B6" t="s">
        <v>147</v>
      </c>
      <c r="C6" s="104">
        <f>JMusinda!C50</f>
        <v>1184000</v>
      </c>
      <c r="D6" s="252">
        <f t="shared" si="0"/>
        <v>299.746835443038</v>
      </c>
      <c r="E6" s="253">
        <f t="shared" si="1"/>
        <v>319.57505155306995</v>
      </c>
      <c r="F6" s="254">
        <f t="shared" si="2"/>
        <v>149.84724187420426</v>
      </c>
      <c r="G6" s="255">
        <f t="shared" si="3"/>
        <v>229.3218155934961</v>
      </c>
      <c r="H6" s="104"/>
    </row>
    <row r="7" spans="1:8" ht="15.75">
      <c r="A7" t="s">
        <v>148</v>
      </c>
      <c r="B7" t="s">
        <v>147</v>
      </c>
      <c r="C7" s="104">
        <f>MMusinda!C46</f>
        <v>739000</v>
      </c>
      <c r="D7" s="252">
        <f t="shared" si="0"/>
        <v>187.08860759493672</v>
      </c>
      <c r="E7" s="253">
        <f t="shared" si="1"/>
        <v>199.46449585955972</v>
      </c>
      <c r="F7" s="254">
        <f t="shared" si="2"/>
        <v>93.5279660008758</v>
      </c>
      <c r="G7" s="255">
        <f t="shared" si="3"/>
        <v>143.13245078006216</v>
      </c>
      <c r="H7" s="104"/>
    </row>
    <row r="8" spans="1:8" ht="15.75">
      <c r="A8" t="s">
        <v>149</v>
      </c>
      <c r="B8" t="s">
        <v>147</v>
      </c>
      <c r="C8" s="104">
        <f>MMusinda!C83</f>
        <v>714000</v>
      </c>
      <c r="D8" s="252">
        <f t="shared" si="0"/>
        <v>180.7594936708861</v>
      </c>
      <c r="E8" s="253">
        <f t="shared" si="1"/>
        <v>192.71671183183443</v>
      </c>
      <c r="F8" s="254">
        <f t="shared" si="2"/>
        <v>90.36396173832925</v>
      </c>
      <c r="G8" s="255">
        <f t="shared" si="3"/>
        <v>138.29035163324005</v>
      </c>
      <c r="H8" s="104"/>
    </row>
    <row r="9" spans="1:8" ht="15.75">
      <c r="A9" t="s">
        <v>252</v>
      </c>
      <c r="B9" t="s">
        <v>150</v>
      </c>
      <c r="C9" s="104"/>
      <c r="D9" s="252">
        <f t="shared" si="0"/>
        <v>0</v>
      </c>
      <c r="E9" s="253">
        <f t="shared" si="1"/>
        <v>0</v>
      </c>
      <c r="F9" s="254">
        <f t="shared" si="2"/>
        <v>0</v>
      </c>
      <c r="G9" s="255">
        <f t="shared" si="3"/>
        <v>0</v>
      </c>
      <c r="H9" s="104"/>
    </row>
    <row r="10" spans="1:8" ht="15.75">
      <c r="A10" t="s">
        <v>160</v>
      </c>
      <c r="B10" t="s">
        <v>162</v>
      </c>
      <c r="C10" s="104"/>
      <c r="D10" s="252">
        <f t="shared" si="0"/>
        <v>0</v>
      </c>
      <c r="E10" s="253">
        <f t="shared" si="1"/>
        <v>0</v>
      </c>
      <c r="F10" s="254">
        <f t="shared" si="2"/>
        <v>0</v>
      </c>
      <c r="G10" s="255">
        <f t="shared" si="3"/>
        <v>0</v>
      </c>
      <c r="H10" s="104"/>
    </row>
    <row r="11" spans="1:8" ht="15.75">
      <c r="A11" t="s">
        <v>261</v>
      </c>
      <c r="B11" t="s">
        <v>162</v>
      </c>
      <c r="C11" s="104"/>
      <c r="D11" s="252">
        <f t="shared" si="0"/>
        <v>0</v>
      </c>
      <c r="E11" s="253">
        <f t="shared" si="1"/>
        <v>0</v>
      </c>
      <c r="F11" s="254">
        <f t="shared" si="2"/>
        <v>0</v>
      </c>
      <c r="G11" s="255">
        <f t="shared" si="3"/>
        <v>0</v>
      </c>
      <c r="H11" s="104"/>
    </row>
    <row r="12" spans="1:8" ht="15.75">
      <c r="A12" t="s">
        <v>154</v>
      </c>
      <c r="B12" t="s">
        <v>157</v>
      </c>
      <c r="C12" s="104"/>
      <c r="D12" s="252">
        <f t="shared" si="0"/>
        <v>0</v>
      </c>
      <c r="E12" s="253">
        <f t="shared" si="1"/>
        <v>0</v>
      </c>
      <c r="F12" s="254">
        <f t="shared" si="2"/>
        <v>0</v>
      </c>
      <c r="G12" s="255">
        <f t="shared" si="3"/>
        <v>0</v>
      </c>
      <c r="H12" s="104"/>
    </row>
    <row r="13" spans="1:8" ht="15.75">
      <c r="A13" t="s">
        <v>155</v>
      </c>
      <c r="B13" t="s">
        <v>156</v>
      </c>
      <c r="C13" s="104"/>
      <c r="D13" s="252">
        <f t="shared" si="0"/>
        <v>0</v>
      </c>
      <c r="E13" s="253">
        <f t="shared" si="1"/>
        <v>0</v>
      </c>
      <c r="F13" s="254">
        <f t="shared" si="2"/>
        <v>0</v>
      </c>
      <c r="G13" s="255">
        <f t="shared" si="3"/>
        <v>0</v>
      </c>
      <c r="H13" s="104" t="e">
        <f>SUM(C3:C13)</f>
        <v>#REF!</v>
      </c>
    </row>
    <row r="14" spans="4:8" ht="15.75">
      <c r="D14" s="256"/>
      <c r="E14" s="256"/>
      <c r="F14" s="256"/>
      <c r="G14" s="256"/>
      <c r="H14" s="104"/>
    </row>
    <row r="15" spans="3:8" ht="15.75">
      <c r="C15" s="104"/>
      <c r="D15" s="272"/>
      <c r="E15" s="272"/>
      <c r="F15" s="272"/>
      <c r="G15" s="272"/>
      <c r="H15" s="104"/>
    </row>
    <row r="16" spans="1:8" ht="15.75">
      <c r="A16" s="230" t="s">
        <v>345</v>
      </c>
      <c r="B16" s="229" t="s">
        <v>346</v>
      </c>
      <c r="C16" s="104"/>
      <c r="D16" s="272"/>
      <c r="E16" s="272"/>
      <c r="F16" s="272"/>
      <c r="G16" s="272"/>
      <c r="H16" s="104"/>
    </row>
    <row r="17" spans="1:8" ht="15.75">
      <c r="A17" t="s">
        <v>173</v>
      </c>
      <c r="B17" t="s">
        <v>141</v>
      </c>
      <c r="C17" s="104"/>
      <c r="D17" s="252">
        <f>C17/D$2</f>
        <v>0</v>
      </c>
      <c r="E17" s="253">
        <f>C17/E$2</f>
        <v>0</v>
      </c>
      <c r="F17" s="254">
        <f>C17/F$2</f>
        <v>0</v>
      </c>
      <c r="G17" s="255">
        <f>C17/G$2</f>
        <v>0</v>
      </c>
      <c r="H17" s="104"/>
    </row>
    <row r="18" spans="1:8" ht="15.75">
      <c r="A18" t="s">
        <v>169</v>
      </c>
      <c r="B18" t="s">
        <v>170</v>
      </c>
      <c r="C18" s="104"/>
      <c r="D18" s="252">
        <f>C18/D$2</f>
        <v>0</v>
      </c>
      <c r="E18" s="253">
        <f>C18/E$2</f>
        <v>0</v>
      </c>
      <c r="F18" s="254">
        <f>C18/F$2</f>
        <v>0</v>
      </c>
      <c r="G18" s="255">
        <f>C18/G$2</f>
        <v>0</v>
      </c>
      <c r="H18" s="104"/>
    </row>
    <row r="19" spans="1:8" ht="15.75">
      <c r="A19" t="s">
        <v>168</v>
      </c>
      <c r="B19" t="s">
        <v>158</v>
      </c>
      <c r="C19" s="104"/>
      <c r="D19" s="252">
        <f>C19/D$2</f>
        <v>0</v>
      </c>
      <c r="E19" s="253">
        <f>C19/E$2</f>
        <v>0</v>
      </c>
      <c r="F19" s="254">
        <f>C19/F$2</f>
        <v>0</v>
      </c>
      <c r="G19" s="255">
        <f>C19/G$2</f>
        <v>0</v>
      </c>
      <c r="H19" s="104">
        <f>SUM(C17:C19)</f>
        <v>0</v>
      </c>
    </row>
    <row r="20" spans="3:8" ht="15.75">
      <c r="C20" s="104"/>
      <c r="D20" s="252">
        <f>C21/D$2</f>
        <v>0</v>
      </c>
      <c r="E20" s="253">
        <f>C21/E$2</f>
        <v>0</v>
      </c>
      <c r="F20" s="254">
        <f>C21/F$2</f>
        <v>0</v>
      </c>
      <c r="G20" s="255">
        <f>C21/G$2</f>
        <v>0</v>
      </c>
      <c r="H20" s="104"/>
    </row>
    <row r="21" spans="3:8" ht="15.75">
      <c r="C21" s="104"/>
      <c r="D21" s="252">
        <f>C22/D$2</f>
        <v>0</v>
      </c>
      <c r="E21" s="253">
        <f>C22/E$2</f>
        <v>0</v>
      </c>
      <c r="F21" s="254">
        <f>C22/F$2</f>
        <v>0</v>
      </c>
      <c r="G21" s="255">
        <f>C22/G$2</f>
        <v>0</v>
      </c>
      <c r="H21" s="104"/>
    </row>
    <row r="22" spans="3:8" ht="15.75">
      <c r="C22" s="104"/>
      <c r="D22" s="256"/>
      <c r="E22" s="256"/>
      <c r="F22" s="256"/>
      <c r="G22" s="256"/>
      <c r="H22" s="104"/>
    </row>
    <row r="23" spans="3:8" ht="16.5" thickBot="1">
      <c r="C23" s="116"/>
      <c r="D23" s="292"/>
      <c r="E23" s="292"/>
      <c r="F23" s="292"/>
      <c r="G23" s="292"/>
      <c r="H23" s="104"/>
    </row>
    <row r="24" spans="2:8" ht="16.5" thickBot="1">
      <c r="B24" s="156"/>
      <c r="C24" s="170" t="e">
        <f>SUM(C3:C23)</f>
        <v>#REF!</v>
      </c>
      <c r="D24" s="264" t="e">
        <f>SUM(D3:D23)</f>
        <v>#REF!</v>
      </c>
      <c r="E24" s="265" t="e">
        <f>SUM(E3:E23)</f>
        <v>#REF!</v>
      </c>
      <c r="F24" s="266" t="e">
        <f>SUM(F3:F23)</f>
        <v>#REF!</v>
      </c>
      <c r="G24" s="267" t="e">
        <f>SUM(G3:G23)</f>
        <v>#REF!</v>
      </c>
      <c r="H24" s="104" t="e">
        <f>SUM(H19,H13)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C17" sqref="C17"/>
    </sheetView>
  </sheetViews>
  <sheetFormatPr defaultColWidth="9.00390625" defaultRowHeight="15.75"/>
  <cols>
    <col min="1" max="1" width="29.50390625" style="181" customWidth="1"/>
    <col min="2" max="2" width="12.625" style="181" customWidth="1"/>
    <col min="3" max="4" width="11.125" style="181" customWidth="1"/>
    <col min="5" max="5" width="9.00390625" style="181" customWidth="1"/>
    <col min="6" max="6" width="12.125" style="181" customWidth="1"/>
    <col min="7" max="7" width="9.00390625" style="181" customWidth="1"/>
    <col min="8" max="8" width="9.375" style="181" bestFit="1" customWidth="1"/>
    <col min="9" max="9" width="9.00390625" style="181" customWidth="1"/>
    <col min="10" max="10" width="23.625" style="181" customWidth="1"/>
    <col min="11" max="16384" width="9.00390625" style="181" customWidth="1"/>
  </cols>
  <sheetData>
    <row r="1" spans="1:10" ht="21.75" thickBot="1">
      <c r="A1" s="34" t="s">
        <v>42</v>
      </c>
      <c r="D1" s="181">
        <f>Totals!$E$2</f>
        <v>3950</v>
      </c>
      <c r="E1" s="181">
        <f>Totals!$F$2</f>
        <v>3704.92</v>
      </c>
      <c r="F1" s="329">
        <f>Totals!$G$2</f>
        <v>7901.38</v>
      </c>
      <c r="G1" s="181">
        <f>Totals!$H$2</f>
        <v>5163.05</v>
      </c>
      <c r="H1" s="239" t="s">
        <v>0</v>
      </c>
      <c r="I1" s="239"/>
      <c r="J1" s="139" t="s">
        <v>385</v>
      </c>
    </row>
    <row r="2" spans="1:10" ht="16.5" thickBot="1">
      <c r="A2" s="240" t="s">
        <v>34</v>
      </c>
      <c r="B2" s="181" t="s">
        <v>46</v>
      </c>
      <c r="C2" s="241"/>
      <c r="D2" s="358" t="s">
        <v>299</v>
      </c>
      <c r="E2" s="514" t="s">
        <v>300</v>
      </c>
      <c r="F2" s="384" t="s">
        <v>305</v>
      </c>
      <c r="G2" s="515" t="s">
        <v>306</v>
      </c>
      <c r="H2" s="239"/>
      <c r="I2" s="239"/>
      <c r="J2" s="139" t="s">
        <v>486</v>
      </c>
    </row>
    <row r="3" spans="1:10" ht="15.75">
      <c r="A3" s="240"/>
      <c r="B3" s="249">
        <v>39305</v>
      </c>
      <c r="D3" s="340">
        <f>F3*F$1/D$1</f>
        <v>316.55528734177216</v>
      </c>
      <c r="E3" s="341">
        <f>F3*F$1/E$1</f>
        <v>337.4953804670546</v>
      </c>
      <c r="F3" s="516">
        <v>158.25</v>
      </c>
      <c r="G3" s="316">
        <f>F3*F$1/G$1</f>
        <v>242.18114970802142</v>
      </c>
      <c r="H3" s="182">
        <f>F$1*F3</f>
        <v>1250393.385</v>
      </c>
      <c r="I3" s="239"/>
      <c r="J3" s="139" t="s">
        <v>383</v>
      </c>
    </row>
    <row r="4" spans="1:10" ht="15.75">
      <c r="A4" s="240"/>
      <c r="B4" s="31" t="s">
        <v>499</v>
      </c>
      <c r="C4" s="31"/>
      <c r="D4" s="340">
        <f>F4*F$1/D$1</f>
        <v>300.05240506329113</v>
      </c>
      <c r="E4" s="341">
        <f>F4*F$1/E$1</f>
        <v>319.90083456592856</v>
      </c>
      <c r="F4" s="315">
        <v>150</v>
      </c>
      <c r="G4" s="316">
        <f>F4*F$1/G$1</f>
        <v>229.55559214030467</v>
      </c>
      <c r="H4" s="182">
        <f>F$1*F4</f>
        <v>1185207</v>
      </c>
      <c r="I4" s="239"/>
      <c r="J4" s="139" t="s">
        <v>384</v>
      </c>
    </row>
    <row r="5" spans="1:10" ht="16.5" thickBot="1">
      <c r="A5" s="240"/>
      <c r="B5" s="329"/>
      <c r="C5" s="241"/>
      <c r="D5" s="260">
        <f>F5*F$1/D$1</f>
        <v>0</v>
      </c>
      <c r="E5" s="261">
        <f>F5*F$1/E$1</f>
        <v>0</v>
      </c>
      <c r="F5" s="365"/>
      <c r="G5" s="263">
        <f>F5*F$1/G$1</f>
        <v>0</v>
      </c>
      <c r="H5" s="240"/>
      <c r="I5" s="239"/>
      <c r="J5" s="139" t="s">
        <v>211</v>
      </c>
    </row>
    <row r="6" spans="1:10" ht="19.5" thickBot="1">
      <c r="A6" s="436" t="s">
        <v>502</v>
      </c>
      <c r="B6" s="332"/>
      <c r="C6" s="332"/>
      <c r="D6" s="317">
        <f>F6*F$1/D$1</f>
        <v>616.6076924050634</v>
      </c>
      <c r="E6" s="345">
        <f>F6*F$1/E$1</f>
        <v>657.3962150329833</v>
      </c>
      <c r="F6" s="513">
        <f>SUM(F3:F5)</f>
        <v>308.25</v>
      </c>
      <c r="G6" s="437">
        <f>F6*F$1/G$1</f>
        <v>471.7367418483261</v>
      </c>
      <c r="H6" s="512">
        <f>F$1*F6</f>
        <v>2435600.3850000002</v>
      </c>
      <c r="I6" s="509"/>
      <c r="J6" s="139" t="s">
        <v>212</v>
      </c>
    </row>
    <row r="7" spans="1:10" ht="15.75">
      <c r="A7" s="391"/>
      <c r="B7" s="227"/>
      <c r="C7" s="510"/>
      <c r="D7" s="492"/>
      <c r="E7" s="511"/>
      <c r="F7" s="242"/>
      <c r="G7" s="227"/>
      <c r="H7" s="227"/>
      <c r="I7" s="243"/>
      <c r="J7" s="139" t="s">
        <v>213</v>
      </c>
    </row>
    <row r="8" spans="1:9" ht="15.75">
      <c r="A8" s="139" t="s">
        <v>38</v>
      </c>
      <c r="B8" s="249">
        <v>39151</v>
      </c>
      <c r="C8" s="182">
        <v>105000</v>
      </c>
      <c r="D8" s="141"/>
      <c r="E8" s="141"/>
      <c r="F8" s="244">
        <f aca="true" t="shared" si="0" ref="F8:F33">C8/$F$1</f>
        <v>13.28881790269548</v>
      </c>
      <c r="G8" s="243"/>
      <c r="H8" s="243"/>
      <c r="I8" s="140"/>
    </row>
    <row r="9" spans="1:9" ht="15.75">
      <c r="A9" s="139" t="s">
        <v>55</v>
      </c>
      <c r="B9" s="249">
        <v>39151</v>
      </c>
      <c r="C9" s="182">
        <v>20000</v>
      </c>
      <c r="D9" s="141"/>
      <c r="E9" s="141"/>
      <c r="F9" s="244">
        <f t="shared" si="0"/>
        <v>2.531203410037234</v>
      </c>
      <c r="G9" s="243"/>
      <c r="H9" s="243"/>
      <c r="I9" s="140"/>
    </row>
    <row r="10" spans="1:9" ht="15.75">
      <c r="A10" s="139" t="s">
        <v>39</v>
      </c>
      <c r="B10" s="249">
        <v>39151</v>
      </c>
      <c r="C10" s="182">
        <v>12000</v>
      </c>
      <c r="D10" s="243"/>
      <c r="E10" s="141"/>
      <c r="F10" s="244">
        <f t="shared" si="0"/>
        <v>1.5187220460223403</v>
      </c>
      <c r="G10" s="243"/>
      <c r="H10" s="243"/>
      <c r="I10" s="140"/>
    </row>
    <row r="11" spans="1:10" ht="15.75">
      <c r="A11" s="139" t="s">
        <v>40</v>
      </c>
      <c r="B11" s="249">
        <v>39151</v>
      </c>
      <c r="C11" s="182">
        <v>7000</v>
      </c>
      <c r="D11" s="141"/>
      <c r="E11" s="141"/>
      <c r="F11" s="244">
        <f t="shared" si="0"/>
        <v>0.8859211935130319</v>
      </c>
      <c r="G11" s="243"/>
      <c r="H11" s="243"/>
      <c r="I11" s="140"/>
      <c r="J11" s="250"/>
    </row>
    <row r="12" spans="1:9" ht="15.75">
      <c r="A12" s="139" t="s">
        <v>48</v>
      </c>
      <c r="B12" s="249">
        <v>39151</v>
      </c>
      <c r="C12" s="182">
        <v>10000</v>
      </c>
      <c r="D12" s="141"/>
      <c r="E12" s="141"/>
      <c r="F12" s="244">
        <f t="shared" si="0"/>
        <v>1.265601705018617</v>
      </c>
      <c r="G12" s="243"/>
      <c r="H12" s="243"/>
      <c r="I12" s="140"/>
    </row>
    <row r="13" spans="1:10" ht="15.75">
      <c r="A13" s="139" t="s">
        <v>56</v>
      </c>
      <c r="B13" s="249">
        <v>39151</v>
      </c>
      <c r="C13" s="182">
        <v>14000</v>
      </c>
      <c r="D13" s="141"/>
      <c r="E13" s="141"/>
      <c r="F13" s="244">
        <f t="shared" si="0"/>
        <v>1.7718423870260638</v>
      </c>
      <c r="G13" s="243"/>
      <c r="H13" s="243"/>
      <c r="I13" s="140"/>
      <c r="J13" s="250"/>
    </row>
    <row r="14" spans="1:9" ht="15.75">
      <c r="A14" s="139" t="s">
        <v>57</v>
      </c>
      <c r="B14" s="249">
        <v>39151</v>
      </c>
      <c r="C14" s="182">
        <v>30000</v>
      </c>
      <c r="D14" s="141"/>
      <c r="E14" s="141"/>
      <c r="F14" s="244">
        <f t="shared" si="0"/>
        <v>3.796805115055851</v>
      </c>
      <c r="G14" s="243"/>
      <c r="H14" s="243"/>
      <c r="I14" s="140"/>
    </row>
    <row r="15" spans="1:10" ht="15.75">
      <c r="A15" s="139" t="s">
        <v>59</v>
      </c>
      <c r="B15" s="249">
        <v>39151</v>
      </c>
      <c r="C15" s="182">
        <v>450</v>
      </c>
      <c r="D15" s="141"/>
      <c r="E15" s="141"/>
      <c r="F15" s="244">
        <f t="shared" si="0"/>
        <v>0.05695207672583776</v>
      </c>
      <c r="G15" s="243"/>
      <c r="H15" s="243"/>
      <c r="I15" s="140"/>
      <c r="J15"/>
    </row>
    <row r="16" spans="1:9" ht="15.75">
      <c r="A16" s="139" t="s">
        <v>58</v>
      </c>
      <c r="B16" s="249">
        <v>39151</v>
      </c>
      <c r="C16" s="182">
        <v>2500</v>
      </c>
      <c r="D16" s="141"/>
      <c r="E16" s="141"/>
      <c r="F16" s="244">
        <f t="shared" si="0"/>
        <v>0.31640042625465425</v>
      </c>
      <c r="G16" s="243"/>
      <c r="H16" s="243"/>
      <c r="I16" s="140"/>
    </row>
    <row r="17" spans="1:10" ht="15.75">
      <c r="A17" s="139" t="s">
        <v>47</v>
      </c>
      <c r="B17" s="249">
        <v>39151</v>
      </c>
      <c r="C17" s="182">
        <v>35000</v>
      </c>
      <c r="D17" s="141"/>
      <c r="E17" s="141"/>
      <c r="F17" s="244">
        <f t="shared" si="0"/>
        <v>4.429605967565159</v>
      </c>
      <c r="G17" s="243"/>
      <c r="H17" s="243"/>
      <c r="I17" s="140"/>
      <c r="J17" s="243"/>
    </row>
    <row r="18" spans="1:10" ht="15.75">
      <c r="A18" s="139" t="s">
        <v>43</v>
      </c>
      <c r="B18" s="249">
        <v>39151</v>
      </c>
      <c r="C18" s="182">
        <v>40000</v>
      </c>
      <c r="D18" s="141"/>
      <c r="E18" s="141"/>
      <c r="F18" s="244">
        <f t="shared" si="0"/>
        <v>5.062406820074468</v>
      </c>
      <c r="G18" s="243"/>
      <c r="H18" s="243"/>
      <c r="I18" s="140"/>
      <c r="J18" s="243"/>
    </row>
    <row r="19" spans="1:10" ht="15.75">
      <c r="A19" s="139" t="s">
        <v>68</v>
      </c>
      <c r="B19" s="249">
        <v>39158</v>
      </c>
      <c r="C19" s="182">
        <v>25000</v>
      </c>
      <c r="D19" s="243"/>
      <c r="E19" s="243"/>
      <c r="F19" s="244">
        <f t="shared" si="0"/>
        <v>3.1640042625465425</v>
      </c>
      <c r="G19" s="243"/>
      <c r="H19" s="243"/>
      <c r="I19" s="140"/>
      <c r="J19" s="243"/>
    </row>
    <row r="20" spans="1:10" ht="15.75">
      <c r="A20" s="139" t="s">
        <v>69</v>
      </c>
      <c r="B20" s="249">
        <v>39158</v>
      </c>
      <c r="C20" s="182">
        <f>28100-9600</f>
        <v>18500</v>
      </c>
      <c r="D20" s="243"/>
      <c r="E20" s="243"/>
      <c r="F20" s="244">
        <f t="shared" si="0"/>
        <v>2.3413631542844415</v>
      </c>
      <c r="G20" s="243"/>
      <c r="H20" s="243"/>
      <c r="I20" s="140"/>
      <c r="J20" s="243"/>
    </row>
    <row r="21" spans="1:10" ht="15.75">
      <c r="A21" s="139" t="s">
        <v>81</v>
      </c>
      <c r="B21" s="249">
        <v>39165</v>
      </c>
      <c r="C21" s="182">
        <v>44000</v>
      </c>
      <c r="D21" s="141"/>
      <c r="E21" s="141"/>
      <c r="F21" s="244">
        <f t="shared" si="0"/>
        <v>5.568647502081915</v>
      </c>
      <c r="G21" s="243"/>
      <c r="H21" s="243"/>
      <c r="I21" s="140"/>
      <c r="J21" s="243"/>
    </row>
    <row r="22" spans="1:10" ht="15.75">
      <c r="A22" s="139" t="s">
        <v>93</v>
      </c>
      <c r="B22" s="249">
        <v>39168</v>
      </c>
      <c r="C22" s="182">
        <v>45000</v>
      </c>
      <c r="D22" s="141"/>
      <c r="E22" s="141"/>
      <c r="F22" s="244">
        <f t="shared" si="0"/>
        <v>5.695207672583776</v>
      </c>
      <c r="G22" s="243"/>
      <c r="H22" s="243"/>
      <c r="I22" s="140"/>
      <c r="J22" s="243"/>
    </row>
    <row r="23" spans="1:10" ht="15.75">
      <c r="A23" s="139" t="s">
        <v>89</v>
      </c>
      <c r="B23" s="249">
        <v>39168</v>
      </c>
      <c r="C23" s="182">
        <v>35000</v>
      </c>
      <c r="D23" s="141"/>
      <c r="E23" s="141"/>
      <c r="F23" s="244">
        <f t="shared" si="0"/>
        <v>4.429605967565159</v>
      </c>
      <c r="G23" s="243"/>
      <c r="H23" s="243"/>
      <c r="I23" s="140"/>
      <c r="J23" s="243"/>
    </row>
    <row r="24" spans="1:10" ht="15.75">
      <c r="A24" s="139" t="s">
        <v>94</v>
      </c>
      <c r="B24" s="249">
        <v>39168</v>
      </c>
      <c r="C24" s="182">
        <v>30000</v>
      </c>
      <c r="D24" s="141"/>
      <c r="E24" s="141"/>
      <c r="F24" s="244">
        <f t="shared" si="0"/>
        <v>3.796805115055851</v>
      </c>
      <c r="G24" s="243"/>
      <c r="H24" s="243"/>
      <c r="I24" s="140"/>
      <c r="J24" s="243"/>
    </row>
    <row r="25" spans="1:10" ht="15.75">
      <c r="A25" s="139" t="s">
        <v>104</v>
      </c>
      <c r="B25" s="249">
        <v>39189</v>
      </c>
      <c r="C25" s="182">
        <v>35000</v>
      </c>
      <c r="D25" s="243"/>
      <c r="E25" s="243"/>
      <c r="F25" s="244">
        <f t="shared" si="0"/>
        <v>4.429605967565159</v>
      </c>
      <c r="G25" s="243"/>
      <c r="H25" s="243"/>
      <c r="I25" s="140"/>
      <c r="J25" s="243"/>
    </row>
    <row r="26" spans="1:10" ht="15.75">
      <c r="A26" s="139" t="s">
        <v>105</v>
      </c>
      <c r="B26" s="249">
        <v>39189</v>
      </c>
      <c r="C26" s="182">
        <v>50000</v>
      </c>
      <c r="D26" s="141"/>
      <c r="E26" s="141"/>
      <c r="F26" s="244">
        <f t="shared" si="0"/>
        <v>6.328008525093085</v>
      </c>
      <c r="G26" s="243"/>
      <c r="H26" s="243"/>
      <c r="I26" s="140"/>
      <c r="J26" s="243"/>
    </row>
    <row r="27" spans="1:10" ht="15.75">
      <c r="A27" s="139" t="s">
        <v>191</v>
      </c>
      <c r="B27" s="249">
        <v>39210</v>
      </c>
      <c r="C27" s="182">
        <v>30000</v>
      </c>
      <c r="D27" s="141"/>
      <c r="E27" s="141"/>
      <c r="F27" s="244">
        <f t="shared" si="0"/>
        <v>3.796805115055851</v>
      </c>
      <c r="G27" s="243"/>
      <c r="H27" s="243"/>
      <c r="I27" s="140"/>
      <c r="J27" s="243"/>
    </row>
    <row r="28" spans="1:10" ht="15.75">
      <c r="A28" s="139" t="s">
        <v>192</v>
      </c>
      <c r="B28" s="249">
        <v>39210</v>
      </c>
      <c r="C28" s="182">
        <v>8500</v>
      </c>
      <c r="D28" s="141"/>
      <c r="E28" s="141"/>
      <c r="F28" s="244">
        <f t="shared" si="0"/>
        <v>1.0757614492658245</v>
      </c>
      <c r="G28" s="243"/>
      <c r="H28" s="243"/>
      <c r="I28" s="140"/>
      <c r="J28" s="243"/>
    </row>
    <row r="29" spans="1:10" ht="15.75">
      <c r="A29" s="139" t="s">
        <v>189</v>
      </c>
      <c r="B29" s="249">
        <v>39210</v>
      </c>
      <c r="C29" s="182">
        <v>28000</v>
      </c>
      <c r="D29" s="141"/>
      <c r="E29" s="141"/>
      <c r="F29" s="244">
        <f t="shared" si="0"/>
        <v>3.5436847740521276</v>
      </c>
      <c r="G29" s="243"/>
      <c r="H29" s="243"/>
      <c r="I29" s="140"/>
      <c r="J29" s="243"/>
    </row>
    <row r="30" spans="1:10" ht="15.75">
      <c r="A30" s="139" t="s">
        <v>190</v>
      </c>
      <c r="B30" s="249">
        <v>39210</v>
      </c>
      <c r="C30" s="182">
        <v>20000</v>
      </c>
      <c r="D30" s="141"/>
      <c r="E30" s="141"/>
      <c r="F30" s="244">
        <f t="shared" si="0"/>
        <v>2.531203410037234</v>
      </c>
      <c r="G30" s="243"/>
      <c r="H30" s="243"/>
      <c r="I30" s="140"/>
      <c r="J30" s="243"/>
    </row>
    <row r="31" spans="1:10" ht="15.75">
      <c r="A31" s="139" t="s">
        <v>125</v>
      </c>
      <c r="B31" s="249">
        <v>39236</v>
      </c>
      <c r="C31" s="182">
        <v>100000</v>
      </c>
      <c r="D31" s="141"/>
      <c r="E31" s="141"/>
      <c r="F31" s="244">
        <f t="shared" si="0"/>
        <v>12.65601705018617</v>
      </c>
      <c r="G31" s="243"/>
      <c r="H31" s="243"/>
      <c r="I31" s="140"/>
      <c r="J31" s="243"/>
    </row>
    <row r="32" spans="1:10" ht="15.75">
      <c r="A32" s="139" t="s">
        <v>27</v>
      </c>
      <c r="B32" s="249">
        <v>39251</v>
      </c>
      <c r="C32" s="182">
        <v>300000</v>
      </c>
      <c r="D32" s="141"/>
      <c r="E32" s="141"/>
      <c r="F32" s="244">
        <f t="shared" si="0"/>
        <v>37.96805115055851</v>
      </c>
      <c r="G32" s="243"/>
      <c r="H32" s="243"/>
      <c r="I32" s="140"/>
      <c r="J32" s="243"/>
    </row>
    <row r="33" spans="1:10" ht="15.75">
      <c r="A33" s="139" t="s">
        <v>471</v>
      </c>
      <c r="B33" s="249"/>
      <c r="C33" s="182">
        <v>295000</v>
      </c>
      <c r="D33" s="141"/>
      <c r="E33" s="141"/>
      <c r="F33" s="244">
        <f t="shared" si="0"/>
        <v>37.3352502980492</v>
      </c>
      <c r="G33" s="243"/>
      <c r="H33" s="243"/>
      <c r="I33" s="140"/>
      <c r="J33" s="243"/>
    </row>
    <row r="34" spans="1:10" ht="15.75">
      <c r="A34" s="245" t="s">
        <v>19</v>
      </c>
      <c r="B34" s="249"/>
      <c r="C34" s="182">
        <f>SUM(C8:C33)</f>
        <v>1339950</v>
      </c>
      <c r="D34" s="141"/>
      <c r="E34" s="141"/>
      <c r="F34" s="244">
        <f>SUM(F8:F33)</f>
        <v>169.58430046396958</v>
      </c>
      <c r="G34" s="243"/>
      <c r="H34" s="243"/>
      <c r="I34" s="140"/>
      <c r="J34" s="243"/>
    </row>
    <row r="35" spans="1:10" ht="15.75">
      <c r="A35" s="243"/>
      <c r="B35" s="249"/>
      <c r="C35" s="182"/>
      <c r="D35" s="141"/>
      <c r="E35" s="141"/>
      <c r="F35" s="141"/>
      <c r="G35" s="243"/>
      <c r="H35" s="243"/>
      <c r="I35" s="140"/>
      <c r="J35" s="243"/>
    </row>
    <row r="36" spans="1:10" ht="18.75">
      <c r="A36" s="238" t="s">
        <v>362</v>
      </c>
      <c r="B36" s="249"/>
      <c r="C36" s="182"/>
      <c r="D36" s="243"/>
      <c r="E36" s="141"/>
      <c r="F36" s="140"/>
      <c r="G36" s="140"/>
      <c r="H36" s="243"/>
      <c r="I36" s="140"/>
      <c r="J36" s="243"/>
    </row>
    <row r="37" spans="1:8" ht="15.75">
      <c r="A37" s="181" t="s">
        <v>363</v>
      </c>
      <c r="B37" s="249">
        <v>39109</v>
      </c>
      <c r="C37" s="182">
        <v>45000</v>
      </c>
      <c r="F37" s="244">
        <f aca="true" t="shared" si="1" ref="F37:F58">C37/$F$1</f>
        <v>5.695207672583776</v>
      </c>
      <c r="H37" s="181">
        <v>250000</v>
      </c>
    </row>
    <row r="38" spans="1:6" ht="15.75">
      <c r="A38" s="181" t="s">
        <v>364</v>
      </c>
      <c r="B38" s="249">
        <v>39109</v>
      </c>
      <c r="C38" s="247">
        <v>28500</v>
      </c>
      <c r="F38" s="244">
        <f t="shared" si="1"/>
        <v>3.6069648593030585</v>
      </c>
    </row>
    <row r="39" spans="1:6" ht="15.75">
      <c r="A39" s="181" t="s">
        <v>365</v>
      </c>
      <c r="B39" s="249">
        <v>39109</v>
      </c>
      <c r="C39" s="247">
        <v>90000</v>
      </c>
      <c r="F39" s="244">
        <f t="shared" si="1"/>
        <v>11.390415345167552</v>
      </c>
    </row>
    <row r="40" spans="1:6" ht="15.75">
      <c r="A40" s="181" t="s">
        <v>366</v>
      </c>
      <c r="B40" s="249">
        <v>39109</v>
      </c>
      <c r="C40" s="247">
        <v>22000</v>
      </c>
      <c r="F40" s="244">
        <f t="shared" si="1"/>
        <v>2.7843237510409575</v>
      </c>
    </row>
    <row r="41" spans="1:6" ht="15.75">
      <c r="A41" s="181" t="s">
        <v>367</v>
      </c>
      <c r="B41" s="249">
        <v>39109</v>
      </c>
      <c r="C41" s="247">
        <v>15000</v>
      </c>
      <c r="F41" s="244">
        <f t="shared" si="1"/>
        <v>1.8984025575279255</v>
      </c>
    </row>
    <row r="42" spans="1:6" ht="15.75">
      <c r="A42" s="181" t="s">
        <v>368</v>
      </c>
      <c r="B42" s="249">
        <v>39109</v>
      </c>
      <c r="C42" s="247">
        <v>30000</v>
      </c>
      <c r="F42" s="244">
        <f t="shared" si="1"/>
        <v>3.796805115055851</v>
      </c>
    </row>
    <row r="43" spans="1:6" ht="15.75">
      <c r="A43" s="181" t="s">
        <v>369</v>
      </c>
      <c r="B43" s="249">
        <v>39109</v>
      </c>
      <c r="C43" s="247">
        <v>60000</v>
      </c>
      <c r="F43" s="244">
        <f t="shared" si="1"/>
        <v>7.593610230111702</v>
      </c>
    </row>
    <row r="44" spans="1:6" ht="15.75">
      <c r="A44" s="181" t="s">
        <v>370</v>
      </c>
      <c r="B44" s="249">
        <v>39109</v>
      </c>
      <c r="C44" s="247">
        <v>60000</v>
      </c>
      <c r="F44" s="244">
        <f t="shared" si="1"/>
        <v>7.593610230111702</v>
      </c>
    </row>
    <row r="45" spans="1:6" ht="15.75">
      <c r="A45" s="181" t="s">
        <v>371</v>
      </c>
      <c r="B45" s="249">
        <v>39109</v>
      </c>
      <c r="C45" s="247">
        <v>6000</v>
      </c>
      <c r="F45" s="244">
        <f t="shared" si="1"/>
        <v>0.7593610230111701</v>
      </c>
    </row>
    <row r="46" spans="1:6" ht="15.75">
      <c r="A46" s="181" t="s">
        <v>372</v>
      </c>
      <c r="B46" s="249">
        <v>39109</v>
      </c>
      <c r="C46" s="247">
        <v>10000</v>
      </c>
      <c r="F46" s="244">
        <f t="shared" si="1"/>
        <v>1.265601705018617</v>
      </c>
    </row>
    <row r="47" spans="1:6" ht="15.75">
      <c r="A47" s="181" t="s">
        <v>373</v>
      </c>
      <c r="B47" s="249">
        <v>39109</v>
      </c>
      <c r="C47" s="247">
        <v>6000</v>
      </c>
      <c r="F47" s="244">
        <f t="shared" si="1"/>
        <v>0.7593610230111701</v>
      </c>
    </row>
    <row r="48" spans="1:6" ht="15.75">
      <c r="A48" s="181" t="s">
        <v>374</v>
      </c>
      <c r="B48" s="249">
        <v>39109</v>
      </c>
      <c r="C48" s="247">
        <v>1000</v>
      </c>
      <c r="F48" s="244">
        <f t="shared" si="1"/>
        <v>0.1265601705018617</v>
      </c>
    </row>
    <row r="49" spans="1:6" ht="15.75">
      <c r="A49" s="181" t="s">
        <v>375</v>
      </c>
      <c r="B49" s="249">
        <v>39109</v>
      </c>
      <c r="C49" s="247">
        <v>10000</v>
      </c>
      <c r="F49" s="244">
        <f t="shared" si="1"/>
        <v>1.265601705018617</v>
      </c>
    </row>
    <row r="50" spans="1:6" ht="15.75">
      <c r="A50" s="181" t="s">
        <v>376</v>
      </c>
      <c r="B50" s="249">
        <v>39109</v>
      </c>
      <c r="C50" s="247">
        <v>5000</v>
      </c>
      <c r="F50" s="244">
        <f t="shared" si="1"/>
        <v>0.6328008525093085</v>
      </c>
    </row>
    <row r="51" spans="1:6" ht="15.75">
      <c r="A51" s="181" t="s">
        <v>377</v>
      </c>
      <c r="B51" s="249">
        <v>39109</v>
      </c>
      <c r="C51" s="247">
        <v>10000</v>
      </c>
      <c r="F51" s="244">
        <f t="shared" si="1"/>
        <v>1.265601705018617</v>
      </c>
    </row>
    <row r="52" spans="1:6" ht="15.75">
      <c r="A52" s="181" t="s">
        <v>378</v>
      </c>
      <c r="B52" s="249">
        <v>39109</v>
      </c>
      <c r="C52" s="247">
        <v>10000</v>
      </c>
      <c r="F52" s="244">
        <f t="shared" si="1"/>
        <v>1.265601705018617</v>
      </c>
    </row>
    <row r="53" spans="1:6" ht="15.75">
      <c r="A53" s="181" t="s">
        <v>379</v>
      </c>
      <c r="B53" s="249">
        <v>39109</v>
      </c>
      <c r="C53" s="247">
        <v>45000</v>
      </c>
      <c r="F53" s="244">
        <f t="shared" si="1"/>
        <v>5.695207672583776</v>
      </c>
    </row>
    <row r="54" spans="1:6" ht="15.75">
      <c r="A54" s="181" t="s">
        <v>380</v>
      </c>
      <c r="B54" s="249">
        <v>39109</v>
      </c>
      <c r="C54" s="247">
        <v>5000</v>
      </c>
      <c r="F54" s="244">
        <f t="shared" si="1"/>
        <v>0.6328008525093085</v>
      </c>
    </row>
    <row r="55" spans="1:6" ht="15.75">
      <c r="A55" s="181" t="s">
        <v>381</v>
      </c>
      <c r="B55" s="249">
        <v>39109</v>
      </c>
      <c r="C55" s="247">
        <v>30000</v>
      </c>
      <c r="F55" s="244">
        <f t="shared" si="1"/>
        <v>3.796805115055851</v>
      </c>
    </row>
    <row r="56" spans="1:6" ht="15.75">
      <c r="A56" s="181" t="s">
        <v>382</v>
      </c>
      <c r="B56" s="249">
        <v>39109</v>
      </c>
      <c r="C56" s="247">
        <v>150000</v>
      </c>
      <c r="F56" s="244">
        <f t="shared" si="1"/>
        <v>18.984025575279254</v>
      </c>
    </row>
    <row r="57" spans="1:8" ht="16.5" thickBot="1">
      <c r="A57" s="248" t="s">
        <v>296</v>
      </c>
      <c r="B57" s="249">
        <v>39109</v>
      </c>
      <c r="C57" s="328">
        <v>250000</v>
      </c>
      <c r="D57" s="329"/>
      <c r="E57" s="329"/>
      <c r="F57" s="330">
        <f t="shared" si="1"/>
        <v>31.640042625465426</v>
      </c>
      <c r="G57" s="329"/>
      <c r="H57" s="329"/>
    </row>
    <row r="58" spans="1:9" ht="16.5" thickBot="1">
      <c r="A58" s="326" t="s">
        <v>432</v>
      </c>
      <c r="B58" s="327">
        <v>39109</v>
      </c>
      <c r="C58" s="331">
        <f>SUM(C37:C57)</f>
        <v>888500</v>
      </c>
      <c r="D58" s="332"/>
      <c r="E58" s="332"/>
      <c r="F58" s="333">
        <f t="shared" si="1"/>
        <v>112.44871149090412</v>
      </c>
      <c r="G58" s="332"/>
      <c r="H58" s="334">
        <v>400000</v>
      </c>
      <c r="I58" s="325"/>
    </row>
    <row r="59" spans="3:8" ht="15.75">
      <c r="C59" s="227"/>
      <c r="D59" s="227"/>
      <c r="E59" s="227"/>
      <c r="F59" s="227"/>
      <c r="G59" s="227"/>
      <c r="H59" s="227"/>
    </row>
    <row r="60" spans="1:12" ht="18.75">
      <c r="A60" s="238" t="s">
        <v>419</v>
      </c>
      <c r="D60" s="325"/>
      <c r="J60" s="33"/>
      <c r="K60" s="312"/>
      <c r="L60" s="325"/>
    </row>
    <row r="61" spans="1:12" ht="15.75">
      <c r="A61" s="28" t="s">
        <v>313</v>
      </c>
      <c r="C61" s="312">
        <v>45000</v>
      </c>
      <c r="D61" s="325"/>
      <c r="F61" s="244">
        <f aca="true" t="shared" si="2" ref="F61:F79">C61/$F$1</f>
        <v>5.695207672583776</v>
      </c>
      <c r="J61" s="33"/>
      <c r="K61" s="312"/>
      <c r="L61" s="325"/>
    </row>
    <row r="62" spans="1:12" ht="15.75">
      <c r="A62" s="28" t="s">
        <v>420</v>
      </c>
      <c r="C62" s="312">
        <v>80000</v>
      </c>
      <c r="D62" s="325"/>
      <c r="F62" s="244">
        <f t="shared" si="2"/>
        <v>10.124813640148936</v>
      </c>
      <c r="J62" s="33"/>
      <c r="K62" s="312"/>
      <c r="L62" s="325"/>
    </row>
    <row r="63" spans="1:12" ht="15.75">
      <c r="A63" s="28" t="s">
        <v>421</v>
      </c>
      <c r="C63" s="312">
        <v>70000</v>
      </c>
      <c r="D63" s="325"/>
      <c r="F63" s="244">
        <f t="shared" si="2"/>
        <v>8.859211935130318</v>
      </c>
      <c r="J63" s="33"/>
      <c r="K63" s="312"/>
      <c r="L63" s="325"/>
    </row>
    <row r="64" spans="1:12" ht="15.75">
      <c r="A64" s="28" t="s">
        <v>422</v>
      </c>
      <c r="C64" s="312">
        <v>40000</v>
      </c>
      <c r="D64" s="325"/>
      <c r="F64" s="244">
        <f t="shared" si="2"/>
        <v>5.062406820074468</v>
      </c>
      <c r="J64" s="33"/>
      <c r="K64" s="312"/>
      <c r="L64" s="325"/>
    </row>
    <row r="65" spans="1:12" ht="15.75">
      <c r="A65" s="28" t="s">
        <v>221</v>
      </c>
      <c r="C65" s="312">
        <v>100000</v>
      </c>
      <c r="D65" s="325"/>
      <c r="F65" s="244">
        <f t="shared" si="2"/>
        <v>12.65601705018617</v>
      </c>
      <c r="J65" s="33"/>
      <c r="K65" s="312"/>
      <c r="L65" s="325"/>
    </row>
    <row r="66" spans="1:12" ht="15.75">
      <c r="A66" s="28" t="s">
        <v>423</v>
      </c>
      <c r="C66" s="312">
        <v>20000</v>
      </c>
      <c r="D66" s="325"/>
      <c r="F66" s="244">
        <f t="shared" si="2"/>
        <v>2.531203410037234</v>
      </c>
      <c r="J66" s="33"/>
      <c r="K66" s="312"/>
      <c r="L66" s="325"/>
    </row>
    <row r="67" spans="1:12" ht="15.75">
      <c r="A67" s="28" t="s">
        <v>424</v>
      </c>
      <c r="C67" s="312">
        <v>10000</v>
      </c>
      <c r="D67" s="325"/>
      <c r="F67" s="244">
        <f t="shared" si="2"/>
        <v>1.265601705018617</v>
      </c>
      <c r="J67" s="33"/>
      <c r="K67" s="312"/>
      <c r="L67" s="325"/>
    </row>
    <row r="68" spans="1:12" ht="15.75">
      <c r="A68" s="28" t="s">
        <v>425</v>
      </c>
      <c r="C68" s="312">
        <v>30000</v>
      </c>
      <c r="D68" s="325"/>
      <c r="F68" s="244">
        <f t="shared" si="2"/>
        <v>3.796805115055851</v>
      </c>
      <c r="J68" s="33"/>
      <c r="K68" s="312"/>
      <c r="L68" s="325"/>
    </row>
    <row r="69" spans="1:12" ht="15.75">
      <c r="A69" s="28" t="s">
        <v>426</v>
      </c>
      <c r="C69" s="312">
        <v>0</v>
      </c>
      <c r="D69" s="325"/>
      <c r="F69" s="244">
        <f t="shared" si="2"/>
        <v>0</v>
      </c>
      <c r="J69" s="33"/>
      <c r="K69" s="312"/>
      <c r="L69" s="325"/>
    </row>
    <row r="70" spans="1:12" ht="15.75">
      <c r="A70" s="28" t="s">
        <v>203</v>
      </c>
      <c r="C70" s="312">
        <v>10000</v>
      </c>
      <c r="D70" s="325"/>
      <c r="F70" s="244">
        <f t="shared" si="2"/>
        <v>1.265601705018617</v>
      </c>
      <c r="J70" s="33"/>
      <c r="K70" s="312"/>
      <c r="L70" s="325"/>
    </row>
    <row r="71" spans="1:12" ht="15.75">
      <c r="A71" s="28" t="s">
        <v>427</v>
      </c>
      <c r="C71" s="312">
        <v>30000</v>
      </c>
      <c r="D71" s="325"/>
      <c r="F71" s="244">
        <f t="shared" si="2"/>
        <v>3.796805115055851</v>
      </c>
      <c r="J71" s="33"/>
      <c r="K71" s="312"/>
      <c r="L71" s="325"/>
    </row>
    <row r="72" spans="1:12" ht="15.75">
      <c r="A72" s="28" t="s">
        <v>428</v>
      </c>
      <c r="C72" s="312">
        <v>150000</v>
      </c>
      <c r="D72" s="325"/>
      <c r="F72" s="244">
        <f t="shared" si="2"/>
        <v>18.984025575279254</v>
      </c>
      <c r="J72" s="33"/>
      <c r="K72" s="312"/>
      <c r="L72" s="325"/>
    </row>
    <row r="73" spans="1:12" ht="15.75">
      <c r="A73" s="28" t="s">
        <v>429</v>
      </c>
      <c r="C73" s="312">
        <v>60000</v>
      </c>
      <c r="D73" s="325"/>
      <c r="F73" s="244">
        <f t="shared" si="2"/>
        <v>7.593610230111702</v>
      </c>
      <c r="J73" s="33"/>
      <c r="K73" s="312"/>
      <c r="L73" s="325"/>
    </row>
    <row r="74" spans="1:12" ht="16.5" thickBot="1">
      <c r="A74" s="28" t="s">
        <v>296</v>
      </c>
      <c r="C74" s="191">
        <v>250000</v>
      </c>
      <c r="D74" s="325"/>
      <c r="F74" s="244">
        <f t="shared" si="2"/>
        <v>31.640042625465426</v>
      </c>
      <c r="J74" s="33"/>
      <c r="K74" s="313"/>
      <c r="L74" s="325"/>
    </row>
    <row r="75" spans="1:12" ht="16.5" thickBot="1">
      <c r="A75" s="28"/>
      <c r="B75" s="335"/>
      <c r="C75" s="367">
        <f>SUM(C61:C74)</f>
        <v>895000</v>
      </c>
      <c r="D75" s="325"/>
      <c r="F75" s="244">
        <f t="shared" si="2"/>
        <v>113.27135259916622</v>
      </c>
      <c r="J75" s="69"/>
      <c r="K75" s="313"/>
      <c r="L75" s="325"/>
    </row>
    <row r="76" spans="1:12" ht="16.5" thickBot="1">
      <c r="A76" s="72" t="s">
        <v>430</v>
      </c>
      <c r="C76" s="366">
        <v>220000</v>
      </c>
      <c r="D76" s="336"/>
      <c r="E76" s="329"/>
      <c r="F76" s="330">
        <f t="shared" si="2"/>
        <v>27.843237510409573</v>
      </c>
      <c r="G76" s="329"/>
      <c r="H76" s="329"/>
      <c r="J76" s="33"/>
      <c r="K76" s="313"/>
      <c r="L76" s="325"/>
    </row>
    <row r="77" spans="1:12" ht="16.5" thickBot="1">
      <c r="A77" s="246" t="s">
        <v>433</v>
      </c>
      <c r="B77" s="335"/>
      <c r="C77" s="337">
        <f>SUM(C75:C76)</f>
        <v>1115000</v>
      </c>
      <c r="D77" s="332"/>
      <c r="E77" s="332"/>
      <c r="F77" s="333">
        <f t="shared" si="2"/>
        <v>141.1145901095758</v>
      </c>
      <c r="G77" s="332"/>
      <c r="H77" s="334">
        <v>400000</v>
      </c>
      <c r="I77" s="325"/>
      <c r="J77" s="140"/>
      <c r="K77" s="140"/>
      <c r="L77" s="325"/>
    </row>
    <row r="78" spans="1:8" ht="16.5" thickBot="1">
      <c r="A78" s="243"/>
      <c r="C78" s="338"/>
      <c r="D78" s="338"/>
      <c r="E78" s="338"/>
      <c r="F78" s="338"/>
      <c r="G78" s="338"/>
      <c r="H78" s="338"/>
    </row>
    <row r="79" spans="1:9" ht="16.5" thickBot="1">
      <c r="A79" s="181" t="s">
        <v>431</v>
      </c>
      <c r="B79" s="335"/>
      <c r="C79" s="339">
        <f>SUM(C77+C58+C34)</f>
        <v>3343450</v>
      </c>
      <c r="D79" s="332"/>
      <c r="E79" s="332"/>
      <c r="F79" s="333">
        <f t="shared" si="2"/>
        <v>423.1476020644495</v>
      </c>
      <c r="G79" s="332"/>
      <c r="H79" s="334">
        <f>SUM(H37:H77)</f>
        <v>1050000</v>
      </c>
      <c r="I79" s="325"/>
    </row>
    <row r="80" spans="3:8" ht="16.5" thickBot="1">
      <c r="C80" s="338"/>
      <c r="D80" s="227"/>
      <c r="E80" s="227"/>
      <c r="F80" s="227"/>
      <c r="G80" s="227"/>
      <c r="H80" s="338"/>
    </row>
    <row r="81" spans="1:9" ht="16.5" thickBot="1">
      <c r="A81" s="248" t="s">
        <v>9</v>
      </c>
      <c r="B81" s="335"/>
      <c r="C81" s="369">
        <f>H6-C79</f>
        <v>-907849.6149999998</v>
      </c>
      <c r="D81" s="368"/>
      <c r="E81" s="332"/>
      <c r="F81" s="333">
        <f>C81/$F$1</f>
        <v>-114.89760206444947</v>
      </c>
      <c r="G81" s="332"/>
      <c r="H81" s="243"/>
      <c r="I81" s="325"/>
    </row>
    <row r="82" spans="3:8" ht="15.75">
      <c r="C82" s="227"/>
      <c r="H82" s="227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A38" sqref="A38:A40"/>
    </sheetView>
  </sheetViews>
  <sheetFormatPr defaultColWidth="9.00390625" defaultRowHeight="15.75"/>
  <cols>
    <col min="1" max="1" width="34.25390625" style="0" customWidth="1"/>
    <col min="2" max="2" width="11.75390625" style="0" customWidth="1"/>
    <col min="3" max="3" width="10.75390625" style="0" customWidth="1"/>
    <col min="4" max="5" width="9.375" style="0" bestFit="1" customWidth="1"/>
    <col min="6" max="6" width="12.375" style="0" customWidth="1"/>
    <col min="7" max="8" width="9.375" style="0" bestFit="1" customWidth="1"/>
    <col min="10" max="10" width="11.50390625" style="0" customWidth="1"/>
  </cols>
  <sheetData>
    <row r="1" spans="1:11" ht="21.75" thickBot="1">
      <c r="A1" s="35" t="s">
        <v>201</v>
      </c>
      <c r="B1" s="39" t="s">
        <v>46</v>
      </c>
      <c r="C1" t="s">
        <v>0</v>
      </c>
      <c r="D1" s="123">
        <f>Totals!$E$2</f>
        <v>3950</v>
      </c>
      <c r="E1" s="124">
        <f>Totals!$F$2</f>
        <v>3704.92</v>
      </c>
      <c r="F1" s="125">
        <f>Totals!$G$2</f>
        <v>7901.38</v>
      </c>
      <c r="G1" s="130">
        <f>Totals!$H$2</f>
        <v>5163.05</v>
      </c>
      <c r="H1" s="131" t="s">
        <v>0</v>
      </c>
      <c r="I1" s="33"/>
      <c r="J1" s="33"/>
      <c r="K1" s="25"/>
    </row>
    <row r="2" spans="1:11" ht="16.5" thickBot="1">
      <c r="A2" s="92" t="s">
        <v>303</v>
      </c>
      <c r="D2" s="98" t="s">
        <v>299</v>
      </c>
      <c r="E2" s="99" t="s">
        <v>300</v>
      </c>
      <c r="F2" s="44" t="s">
        <v>305</v>
      </c>
      <c r="G2" s="132" t="s">
        <v>306</v>
      </c>
      <c r="I2" s="58"/>
      <c r="J2" s="134"/>
      <c r="K2" s="25"/>
    </row>
    <row r="3" spans="1:11" ht="15.75">
      <c r="A3" s="92"/>
      <c r="B3" s="101">
        <v>39240</v>
      </c>
      <c r="C3" s="145">
        <f>F3*F$1</f>
        <v>3950690</v>
      </c>
      <c r="D3" s="340">
        <f>F3*F$1/D$1</f>
        <v>1000.1746835443038</v>
      </c>
      <c r="E3" s="341">
        <f>F3*F$1/E$1</f>
        <v>1066.3361152197617</v>
      </c>
      <c r="F3" s="519">
        <v>500</v>
      </c>
      <c r="G3" s="316">
        <f>F3*F$1/G$1</f>
        <v>765.1853071343488</v>
      </c>
      <c r="H3" s="145">
        <f>F3*F$1</f>
        <v>3950690</v>
      </c>
      <c r="I3" s="58"/>
      <c r="J3" s="134"/>
      <c r="K3" s="25"/>
    </row>
    <row r="4" spans="1:11" ht="15.75">
      <c r="A4" s="92"/>
      <c r="B4" s="101">
        <v>39326</v>
      </c>
      <c r="C4" s="145">
        <f>F4*F$1</f>
        <v>4005999.66</v>
      </c>
      <c r="D4" s="340">
        <f>F4*F$1/D$1</f>
        <v>1014.1771291139241</v>
      </c>
      <c r="E4" s="341">
        <f>F4*F$1/E$1</f>
        <v>1081.2648208328385</v>
      </c>
      <c r="F4" s="57">
        <v>507</v>
      </c>
      <c r="G4" s="316">
        <f>F4*F$1/G$1</f>
        <v>775.8979014342298</v>
      </c>
      <c r="H4" s="145">
        <f>F4*F$1</f>
        <v>4005999.66</v>
      </c>
      <c r="I4" s="58"/>
      <c r="J4" s="134"/>
      <c r="K4" s="25"/>
    </row>
    <row r="5" spans="1:11" ht="16.5" thickBot="1">
      <c r="A5" s="92"/>
      <c r="B5" s="32"/>
      <c r="C5" s="101"/>
      <c r="D5" s="260">
        <f>F5*F$1/D$1</f>
        <v>0</v>
      </c>
      <c r="E5" s="261">
        <f>F5*F$1/E$1</f>
        <v>0</v>
      </c>
      <c r="F5" s="184"/>
      <c r="G5" s="263">
        <f>F5*F$1/G$1</f>
        <v>0</v>
      </c>
      <c r="H5" s="517"/>
      <c r="I5" s="58"/>
      <c r="J5" s="134"/>
      <c r="K5" s="25"/>
    </row>
    <row r="6" spans="1:11" ht="19.5" thickBot="1">
      <c r="A6" s="436" t="s">
        <v>502</v>
      </c>
      <c r="B6" s="343"/>
      <c r="C6" s="344">
        <f>F6*F$1</f>
        <v>7956689.66</v>
      </c>
      <c r="D6" s="317">
        <f>F6*F$1/D$1</f>
        <v>2014.3518126582278</v>
      </c>
      <c r="E6" s="345">
        <f>F6*F$1/E$1</f>
        <v>2147.6009360526004</v>
      </c>
      <c r="F6" s="518">
        <f>SUM(F3:F5)</f>
        <v>1007</v>
      </c>
      <c r="G6" s="437">
        <f>F6*F$1/G$1</f>
        <v>1541.0832085685786</v>
      </c>
      <c r="H6" s="306">
        <f>F6*F$1</f>
        <v>7956689.66</v>
      </c>
      <c r="I6" s="410"/>
      <c r="J6" s="134"/>
      <c r="K6" s="25"/>
    </row>
    <row r="7" spans="1:11" s="181" customFormat="1" ht="15.75">
      <c r="A7" s="391"/>
      <c r="B7" s="391"/>
      <c r="C7" s="510"/>
      <c r="D7" s="391"/>
      <c r="E7" s="391"/>
      <c r="F7" s="227"/>
      <c r="G7" s="227"/>
      <c r="H7" s="227"/>
      <c r="I7" s="385"/>
      <c r="J7" s="143"/>
      <c r="K7" s="243"/>
    </row>
    <row r="8" spans="1:11" ht="15.75">
      <c r="A8" s="209" t="s">
        <v>442</v>
      </c>
      <c r="B8" s="351"/>
      <c r="C8" s="351">
        <v>700000</v>
      </c>
      <c r="D8" s="80">
        <f aca="true" t="shared" si="0" ref="D8:D24">C8/D$1</f>
        <v>177.21518987341773</v>
      </c>
      <c r="E8" s="66">
        <f aca="true" t="shared" si="1" ref="E8:E24">C8/E$1</f>
        <v>188.93795277630826</v>
      </c>
      <c r="F8" s="67">
        <f aca="true" t="shared" si="2" ref="F8:F24">C8/F$1</f>
        <v>88.59211935130318</v>
      </c>
      <c r="G8" s="350">
        <f aca="true" t="shared" si="3" ref="G8:G24">C8/G$1</f>
        <v>135.57877611101964</v>
      </c>
      <c r="H8" s="58"/>
      <c r="I8" s="58"/>
      <c r="J8" s="348"/>
      <c r="K8" s="25"/>
    </row>
    <row r="9" spans="1:11" ht="15.75">
      <c r="A9" s="210" t="s">
        <v>443</v>
      </c>
      <c r="B9" s="352"/>
      <c r="C9" s="352">
        <v>600000</v>
      </c>
      <c r="D9" s="80">
        <f t="shared" si="0"/>
        <v>151.8987341772152</v>
      </c>
      <c r="E9" s="66">
        <f t="shared" si="1"/>
        <v>161.94681666540708</v>
      </c>
      <c r="F9" s="67">
        <f t="shared" si="2"/>
        <v>75.93610230111702</v>
      </c>
      <c r="G9" s="350">
        <f t="shared" si="3"/>
        <v>116.21037952373112</v>
      </c>
      <c r="H9" s="58"/>
      <c r="I9" s="58"/>
      <c r="J9" s="349"/>
      <c r="K9" s="25"/>
    </row>
    <row r="10" spans="1:11" ht="15.75">
      <c r="A10" s="210" t="s">
        <v>444</v>
      </c>
      <c r="B10" s="352"/>
      <c r="C10" s="352">
        <v>874000</v>
      </c>
      <c r="D10" s="80">
        <f t="shared" si="0"/>
        <v>221.26582278481013</v>
      </c>
      <c r="E10" s="66">
        <f t="shared" si="1"/>
        <v>235.9025296092763</v>
      </c>
      <c r="F10" s="67">
        <f t="shared" si="2"/>
        <v>110.61358901862712</v>
      </c>
      <c r="G10" s="350">
        <f t="shared" si="3"/>
        <v>169.27978617290168</v>
      </c>
      <c r="H10" s="58"/>
      <c r="I10" s="58"/>
      <c r="J10" s="349"/>
      <c r="K10" s="25"/>
    </row>
    <row r="11" spans="1:11" ht="15.75">
      <c r="A11" s="210" t="s">
        <v>445</v>
      </c>
      <c r="B11" s="352"/>
      <c r="C11" s="352">
        <v>160000</v>
      </c>
      <c r="D11" s="80">
        <f t="shared" si="0"/>
        <v>40.50632911392405</v>
      </c>
      <c r="E11" s="66">
        <f t="shared" si="1"/>
        <v>43.18581777744189</v>
      </c>
      <c r="F11" s="67">
        <f t="shared" si="2"/>
        <v>20.249627280297872</v>
      </c>
      <c r="G11" s="350">
        <f t="shared" si="3"/>
        <v>30.989434539661634</v>
      </c>
      <c r="H11" s="58"/>
      <c r="I11" s="58"/>
      <c r="J11" s="349"/>
      <c r="K11" s="25"/>
    </row>
    <row r="12" spans="1:11" ht="15.75">
      <c r="A12" s="210" t="s">
        <v>446</v>
      </c>
      <c r="B12" s="352"/>
      <c r="C12" s="352">
        <v>120000</v>
      </c>
      <c r="D12" s="80">
        <f t="shared" si="0"/>
        <v>30.379746835443036</v>
      </c>
      <c r="E12" s="66">
        <f t="shared" si="1"/>
        <v>32.38936333308141</v>
      </c>
      <c r="F12" s="67">
        <f t="shared" si="2"/>
        <v>15.187220460223404</v>
      </c>
      <c r="G12" s="350">
        <f t="shared" si="3"/>
        <v>23.242075904746226</v>
      </c>
      <c r="H12" s="58"/>
      <c r="I12" s="58"/>
      <c r="J12" s="349"/>
      <c r="K12" s="25"/>
    </row>
    <row r="13" spans="1:11" ht="15.75">
      <c r="A13" s="210" t="s">
        <v>447</v>
      </c>
      <c r="B13" s="352"/>
      <c r="C13" s="352">
        <v>200000</v>
      </c>
      <c r="D13" s="80">
        <f t="shared" si="0"/>
        <v>50.63291139240506</v>
      </c>
      <c r="E13" s="66">
        <f t="shared" si="1"/>
        <v>53.98227222180236</v>
      </c>
      <c r="F13" s="67">
        <f t="shared" si="2"/>
        <v>25.31203410037234</v>
      </c>
      <c r="G13" s="350">
        <f t="shared" si="3"/>
        <v>38.73679317457704</v>
      </c>
      <c r="H13" s="58"/>
      <c r="I13" s="58"/>
      <c r="J13" s="349"/>
      <c r="K13" s="25"/>
    </row>
    <row r="14" spans="1:11" ht="15.75">
      <c r="A14" s="210" t="s">
        <v>448</v>
      </c>
      <c r="B14" s="352"/>
      <c r="C14" s="352">
        <v>100000</v>
      </c>
      <c r="D14" s="80">
        <f t="shared" si="0"/>
        <v>25.31645569620253</v>
      </c>
      <c r="E14" s="66">
        <f t="shared" si="1"/>
        <v>26.99113611090118</v>
      </c>
      <c r="F14" s="67">
        <f t="shared" si="2"/>
        <v>12.65601705018617</v>
      </c>
      <c r="G14" s="350">
        <f t="shared" si="3"/>
        <v>19.36839658728852</v>
      </c>
      <c r="H14" s="58"/>
      <c r="I14" s="58"/>
      <c r="J14" s="349"/>
      <c r="K14" s="25"/>
    </row>
    <row r="15" spans="1:11" ht="15.75">
      <c r="A15" s="210" t="s">
        <v>449</v>
      </c>
      <c r="B15" s="352"/>
      <c r="C15" s="352">
        <v>100000</v>
      </c>
      <c r="D15" s="80">
        <f t="shared" si="0"/>
        <v>25.31645569620253</v>
      </c>
      <c r="E15" s="66">
        <f t="shared" si="1"/>
        <v>26.99113611090118</v>
      </c>
      <c r="F15" s="67">
        <f t="shared" si="2"/>
        <v>12.65601705018617</v>
      </c>
      <c r="G15" s="350">
        <f t="shared" si="3"/>
        <v>19.36839658728852</v>
      </c>
      <c r="H15" s="58"/>
      <c r="I15" s="58"/>
      <c r="J15" s="349"/>
      <c r="K15" s="25"/>
    </row>
    <row r="16" spans="1:11" ht="15.75">
      <c r="A16" s="210" t="s">
        <v>450</v>
      </c>
      <c r="B16" s="352"/>
      <c r="C16" s="352">
        <v>200000</v>
      </c>
      <c r="D16" s="80">
        <f t="shared" si="0"/>
        <v>50.63291139240506</v>
      </c>
      <c r="E16" s="66">
        <f t="shared" si="1"/>
        <v>53.98227222180236</v>
      </c>
      <c r="F16" s="67">
        <f t="shared" si="2"/>
        <v>25.31203410037234</v>
      </c>
      <c r="G16" s="350">
        <f t="shared" si="3"/>
        <v>38.73679317457704</v>
      </c>
      <c r="H16" s="58"/>
      <c r="I16" s="58"/>
      <c r="J16" s="349"/>
      <c r="K16" s="25"/>
    </row>
    <row r="17" spans="1:11" ht="15.75">
      <c r="A17" s="210" t="s">
        <v>451</v>
      </c>
      <c r="B17" s="352"/>
      <c r="C17" s="352">
        <v>100000</v>
      </c>
      <c r="D17" s="80">
        <f t="shared" si="0"/>
        <v>25.31645569620253</v>
      </c>
      <c r="E17" s="66">
        <f t="shared" si="1"/>
        <v>26.99113611090118</v>
      </c>
      <c r="F17" s="67">
        <f t="shared" si="2"/>
        <v>12.65601705018617</v>
      </c>
      <c r="G17" s="350">
        <f t="shared" si="3"/>
        <v>19.36839658728852</v>
      </c>
      <c r="H17" s="58"/>
      <c r="I17" s="58"/>
      <c r="J17" s="349"/>
      <c r="K17" s="25"/>
    </row>
    <row r="18" spans="1:11" ht="15.75">
      <c r="A18" s="210" t="s">
        <v>452</v>
      </c>
      <c r="B18" s="352"/>
      <c r="C18" s="352">
        <v>350000</v>
      </c>
      <c r="D18" s="80">
        <f t="shared" si="0"/>
        <v>88.60759493670886</v>
      </c>
      <c r="E18" s="66">
        <f t="shared" si="1"/>
        <v>94.46897638815413</v>
      </c>
      <c r="F18" s="67">
        <f t="shared" si="2"/>
        <v>44.29605967565159</v>
      </c>
      <c r="G18" s="350">
        <f t="shared" si="3"/>
        <v>67.78938805550982</v>
      </c>
      <c r="H18" s="58"/>
      <c r="I18" s="58"/>
      <c r="J18" s="349"/>
      <c r="K18" s="25"/>
    </row>
    <row r="19" spans="1:11" ht="15.75">
      <c r="A19" s="210"/>
      <c r="B19" s="352"/>
      <c r="C19" s="352"/>
      <c r="D19" s="65"/>
      <c r="E19" s="65"/>
      <c r="F19" s="65"/>
      <c r="G19" s="371"/>
      <c r="H19" s="58"/>
      <c r="I19" s="58"/>
      <c r="J19" s="349"/>
      <c r="K19" s="25"/>
    </row>
    <row r="20" spans="1:11" ht="15.75">
      <c r="A20" s="353" t="s">
        <v>453</v>
      </c>
      <c r="B20" s="352"/>
      <c r="C20" s="352"/>
      <c r="D20" s="65"/>
      <c r="E20" s="65"/>
      <c r="F20" s="65"/>
      <c r="G20" s="371"/>
      <c r="H20" s="58"/>
      <c r="I20" s="58"/>
      <c r="J20" s="349"/>
      <c r="K20" s="25"/>
    </row>
    <row r="21" spans="1:11" ht="15.75">
      <c r="A21" s="210" t="s">
        <v>290</v>
      </c>
      <c r="B21" s="352"/>
      <c r="C21" s="352">
        <v>400000</v>
      </c>
      <c r="D21" s="80">
        <f t="shared" si="0"/>
        <v>101.26582278481013</v>
      </c>
      <c r="E21" s="66">
        <f t="shared" si="1"/>
        <v>107.96454444360472</v>
      </c>
      <c r="F21" s="67">
        <f t="shared" si="2"/>
        <v>50.62406820074468</v>
      </c>
      <c r="G21" s="350">
        <f t="shared" si="3"/>
        <v>77.47358634915408</v>
      </c>
      <c r="H21" s="58"/>
      <c r="I21" s="58"/>
      <c r="J21" s="349"/>
      <c r="K21" s="25"/>
    </row>
    <row r="22" spans="1:11" ht="15.75">
      <c r="A22" s="210" t="s">
        <v>218</v>
      </c>
      <c r="B22" s="352"/>
      <c r="C22" s="352">
        <v>300000</v>
      </c>
      <c r="D22" s="80">
        <f t="shared" si="0"/>
        <v>75.9493670886076</v>
      </c>
      <c r="E22" s="66">
        <f t="shared" si="1"/>
        <v>80.97340833270354</v>
      </c>
      <c r="F22" s="67">
        <f t="shared" si="2"/>
        <v>37.96805115055851</v>
      </c>
      <c r="G22" s="350">
        <f t="shared" si="3"/>
        <v>58.10518976186556</v>
      </c>
      <c r="H22" s="58"/>
      <c r="I22" s="58"/>
      <c r="J22" s="349"/>
      <c r="K22" s="25"/>
    </row>
    <row r="23" spans="1:11" ht="15.75">
      <c r="A23" s="210" t="s">
        <v>454</v>
      </c>
      <c r="B23" s="352"/>
      <c r="C23" s="352">
        <v>400000</v>
      </c>
      <c r="D23" s="80">
        <f t="shared" si="0"/>
        <v>101.26582278481013</v>
      </c>
      <c r="E23" s="66">
        <f t="shared" si="1"/>
        <v>107.96454444360472</v>
      </c>
      <c r="F23" s="67">
        <f t="shared" si="2"/>
        <v>50.62406820074468</v>
      </c>
      <c r="G23" s="350">
        <f t="shared" si="3"/>
        <v>77.47358634915408</v>
      </c>
      <c r="H23" s="58"/>
      <c r="I23" s="58"/>
      <c r="J23" s="349"/>
      <c r="K23" s="25"/>
    </row>
    <row r="24" spans="1:11" ht="18.75">
      <c r="A24" s="354" t="s">
        <v>455</v>
      </c>
      <c r="B24" s="33"/>
      <c r="C24" s="104">
        <f>SUM(C8:C23)</f>
        <v>4604000</v>
      </c>
      <c r="D24" s="80">
        <f t="shared" si="0"/>
        <v>1165.5696202531647</v>
      </c>
      <c r="E24" s="66">
        <f t="shared" si="1"/>
        <v>1242.6719065458904</v>
      </c>
      <c r="F24" s="67">
        <f t="shared" si="2"/>
        <v>582.6830249905713</v>
      </c>
      <c r="G24" s="350">
        <f t="shared" si="3"/>
        <v>891.7209788787635</v>
      </c>
      <c r="H24" s="58"/>
      <c r="I24" s="58"/>
      <c r="J24" s="59"/>
      <c r="K24" s="25"/>
    </row>
    <row r="25" spans="1:11" ht="15.75">
      <c r="A25" s="33"/>
      <c r="B25" s="33"/>
      <c r="C25" s="104"/>
      <c r="D25" s="65"/>
      <c r="E25" s="65"/>
      <c r="F25" s="370"/>
      <c r="G25" s="371"/>
      <c r="H25" s="58"/>
      <c r="I25" s="58"/>
      <c r="J25" s="59"/>
      <c r="K25" s="25"/>
    </row>
    <row r="27" spans="1:10" ht="15.75">
      <c r="A27" s="33"/>
      <c r="B27" s="63"/>
      <c r="C27" s="104"/>
      <c r="D27" s="80">
        <f>C27/D$1</f>
        <v>0</v>
      </c>
      <c r="E27" s="66">
        <f>C27/E$1</f>
        <v>0</v>
      </c>
      <c r="F27" s="67">
        <f>C27/F$1</f>
        <v>0</v>
      </c>
      <c r="G27" s="68">
        <f>C27/G$1</f>
        <v>0</v>
      </c>
      <c r="H27" s="58"/>
      <c r="I27" s="58"/>
      <c r="J27" s="59"/>
    </row>
    <row r="28" spans="1:10" ht="15.75">
      <c r="A28" s="33"/>
      <c r="B28" s="63"/>
      <c r="C28" s="104"/>
      <c r="D28" s="79"/>
      <c r="E28" s="195"/>
      <c r="F28" s="197"/>
      <c r="G28" s="164"/>
      <c r="H28" s="58"/>
      <c r="I28" s="58"/>
      <c r="J28" s="59"/>
    </row>
    <row r="29" spans="1:10" ht="15.75">
      <c r="A29" s="33"/>
      <c r="B29" s="63"/>
      <c r="C29" s="104"/>
      <c r="D29" s="79"/>
      <c r="E29" s="195"/>
      <c r="F29" s="197"/>
      <c r="G29" s="164"/>
      <c r="H29" s="58"/>
      <c r="I29" s="58"/>
      <c r="J29" s="59"/>
    </row>
    <row r="30" spans="1:10" ht="15.75">
      <c r="A30" s="33"/>
      <c r="B30" s="63"/>
      <c r="C30" s="104"/>
      <c r="D30" s="79"/>
      <c r="E30" s="195"/>
      <c r="F30" s="197"/>
      <c r="G30" s="164"/>
      <c r="H30" s="58"/>
      <c r="I30" s="58"/>
      <c r="J30" s="59"/>
    </row>
    <row r="32" spans="1:10" ht="15.75">
      <c r="A32" s="33"/>
      <c r="B32" s="63"/>
      <c r="C32" s="104"/>
      <c r="D32" s="79"/>
      <c r="E32" s="195"/>
      <c r="F32" s="197"/>
      <c r="G32" s="164"/>
      <c r="H32" s="58"/>
      <c r="I32" s="58"/>
      <c r="J32" s="59"/>
    </row>
    <row r="33" spans="1:10" ht="16.5" thickBot="1">
      <c r="A33" s="28"/>
      <c r="B33" s="28"/>
      <c r="C33" s="116"/>
      <c r="D33" s="79">
        <f>C33/D$1</f>
        <v>0</v>
      </c>
      <c r="E33" s="195">
        <f>C33/E$1</f>
        <v>0</v>
      </c>
      <c r="F33" s="197">
        <f>C33/F$1</f>
        <v>0</v>
      </c>
      <c r="G33" s="164">
        <f>C33/G$1</f>
        <v>0</v>
      </c>
      <c r="H33" s="58"/>
      <c r="I33" s="58"/>
      <c r="J33" s="59"/>
    </row>
    <row r="34" spans="1:10" ht="16.5" thickBot="1">
      <c r="A34" s="33" t="s">
        <v>7</v>
      </c>
      <c r="B34" s="131"/>
      <c r="C34" s="170">
        <f>SUM(C24:C33)</f>
        <v>4604000</v>
      </c>
      <c r="D34" s="193">
        <f>C34/D$1</f>
        <v>1165.5696202531647</v>
      </c>
      <c r="E34" s="196">
        <f>C34/E$1</f>
        <v>1242.6719065458904</v>
      </c>
      <c r="F34" s="62">
        <f>C34/F$1</f>
        <v>582.6830249905713</v>
      </c>
      <c r="G34" s="200">
        <f>C34/G$1</f>
        <v>891.7209788787635</v>
      </c>
      <c r="H34" s="58"/>
      <c r="I34" s="58"/>
      <c r="J34" s="59"/>
    </row>
    <row r="35" spans="1:10" ht="15.75">
      <c r="A35" s="28"/>
      <c r="B35" s="28"/>
      <c r="C35" s="111"/>
      <c r="D35" s="382"/>
      <c r="E35" s="76"/>
      <c r="F35" s="198"/>
      <c r="G35" s="199"/>
      <c r="H35" s="58"/>
      <c r="I35" s="58"/>
      <c r="J35" s="59"/>
    </row>
    <row r="36" spans="1:10" ht="15.75">
      <c r="A36" s="28" t="s">
        <v>9</v>
      </c>
      <c r="B36" s="28"/>
      <c r="C36" s="104">
        <f>H6-C34</f>
        <v>3352689.66</v>
      </c>
      <c r="D36" s="80">
        <f>C36/D$1</f>
        <v>848.7821924050634</v>
      </c>
      <c r="E36" s="66">
        <f>C36/E$1</f>
        <v>904.92902950671</v>
      </c>
      <c r="F36" s="67">
        <f>C36/F$1</f>
        <v>424.31697500942875</v>
      </c>
      <c r="G36" s="68">
        <f>C36/G$1</f>
        <v>649.3622296898151</v>
      </c>
      <c r="H36" s="58"/>
      <c r="I36" s="58"/>
      <c r="J36" s="59"/>
    </row>
    <row r="37" spans="8:10" ht="15.75">
      <c r="H37" s="81"/>
      <c r="I37" s="28"/>
      <c r="J37" s="28"/>
    </row>
    <row r="38" spans="1:10" ht="15.75">
      <c r="A38" s="383" t="s">
        <v>490</v>
      </c>
      <c r="H38" s="28"/>
      <c r="I38" s="28"/>
      <c r="J38" s="28"/>
    </row>
    <row r="39" spans="1:10" ht="15.75">
      <c r="A39" s="383" t="s">
        <v>489</v>
      </c>
      <c r="H39" s="28"/>
      <c r="I39" s="28"/>
      <c r="J39" s="28"/>
    </row>
    <row r="40" spans="1:10" ht="15.75">
      <c r="A40" s="383" t="s">
        <v>488</v>
      </c>
      <c r="H40" s="28"/>
      <c r="I40" s="28"/>
      <c r="J40" s="28"/>
    </row>
    <row r="41" spans="1:10" ht="15.75">
      <c r="A41" s="383"/>
      <c r="H41" s="28"/>
      <c r="I41" s="28"/>
      <c r="J41" s="28"/>
    </row>
    <row r="42" spans="1:10" ht="15.75">
      <c r="A42" t="s">
        <v>227</v>
      </c>
      <c r="H42" s="28"/>
      <c r="I42" s="28"/>
      <c r="J42" s="28"/>
    </row>
    <row r="43" ht="15.75">
      <c r="A43" t="s">
        <v>491</v>
      </c>
    </row>
    <row r="44" ht="15.75">
      <c r="A44" t="s">
        <v>487</v>
      </c>
    </row>
    <row r="45" ht="15.75">
      <c r="A45" t="s">
        <v>488</v>
      </c>
    </row>
    <row r="46" ht="15.75">
      <c r="A46" t="s">
        <v>213</v>
      </c>
    </row>
    <row r="47" ht="18.75">
      <c r="A47" s="531" t="s">
        <v>577</v>
      </c>
    </row>
    <row r="48" ht="15.75">
      <c r="A48" s="355" t="s">
        <v>456</v>
      </c>
    </row>
    <row r="49" ht="15.75">
      <c r="A49" s="355" t="s">
        <v>457</v>
      </c>
    </row>
    <row r="50" ht="15.75">
      <c r="A50" s="355" t="s">
        <v>458</v>
      </c>
    </row>
    <row r="51" ht="15.75">
      <c r="A51" s="355" t="s">
        <v>459</v>
      </c>
    </row>
    <row r="53" spans="1:10" ht="18.75">
      <c r="A53" s="354" t="s">
        <v>492</v>
      </c>
      <c r="B53" s="33"/>
      <c r="C53" s="374">
        <v>3605000</v>
      </c>
      <c r="D53" s="80">
        <f>C53/NoahMbewe!D$1</f>
        <v>1126.5625</v>
      </c>
      <c r="E53" s="66">
        <f>C53/NoahMbewe!E$1</f>
        <v>1158.3334136615867</v>
      </c>
      <c r="F53" s="375">
        <f>C53/NoahMbewe!F$1</f>
        <v>577.0141876664618</v>
      </c>
      <c r="G53" s="350">
        <f>C53/NoahMbewe!G$1</f>
        <v>732.3425209647012</v>
      </c>
      <c r="H53" s="58"/>
      <c r="I53" s="58"/>
      <c r="J53" s="59"/>
    </row>
    <row r="55" spans="1:10" ht="15.75">
      <c r="A55" s="33" t="s">
        <v>331</v>
      </c>
      <c r="B55" s="63"/>
      <c r="C55" s="104">
        <v>930000</v>
      </c>
      <c r="D55" s="80">
        <f>C55/D$1</f>
        <v>235.44303797468353</v>
      </c>
      <c r="E55" s="66">
        <f>C55/E$1</f>
        <v>251.01756583138098</v>
      </c>
      <c r="F55" s="67">
        <f>C55/F$1</f>
        <v>117.70095856673137</v>
      </c>
      <c r="G55" s="68">
        <f>C55/G$1</f>
        <v>180.12608826178325</v>
      </c>
      <c r="H55" s="58"/>
      <c r="I55" s="58"/>
      <c r="J55" s="59"/>
    </row>
  </sheetData>
  <sheetProtection/>
  <printOptions horizontalCentered="1"/>
  <pageMargins left="0.15748031496062992" right="0.15748031496062992" top="0.3937007874015748" bottom="0.1968503937007874" header="0" footer="0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2" sqref="E2"/>
    </sheetView>
  </sheetViews>
  <sheetFormatPr defaultColWidth="9.00390625" defaultRowHeight="15.75"/>
  <cols>
    <col min="1" max="1" width="47.625" style="0" customWidth="1"/>
    <col min="2" max="2" width="13.50390625" style="0" customWidth="1"/>
    <col min="5" max="5" width="12.50390625" style="0" customWidth="1"/>
    <col min="7" max="7" width="11.375" style="0" bestFit="1" customWidth="1"/>
  </cols>
  <sheetData>
    <row r="1" spans="1:10" ht="21.75" thickBot="1">
      <c r="A1" s="34" t="s">
        <v>347</v>
      </c>
      <c r="C1" s="123">
        <f>Totals!$E$2</f>
        <v>3950</v>
      </c>
      <c r="D1" s="124">
        <f>Totals!$F$2</f>
        <v>3704.92</v>
      </c>
      <c r="E1" s="125">
        <f>Totals!$G$2</f>
        <v>7901.38</v>
      </c>
      <c r="F1" s="126">
        <f>Totals!$H$2</f>
        <v>5163.05</v>
      </c>
      <c r="G1" s="47" t="s">
        <v>0</v>
      </c>
      <c r="H1" s="33"/>
      <c r="I1" s="33"/>
      <c r="J1" s="87"/>
    </row>
    <row r="2" spans="1:10" s="32" customFormat="1" ht="16.5" thickBot="1">
      <c r="A2" s="92" t="s">
        <v>163</v>
      </c>
      <c r="B2" s="93" t="s">
        <v>52</v>
      </c>
      <c r="C2" s="98" t="s">
        <v>299</v>
      </c>
      <c r="D2" s="99" t="s">
        <v>300</v>
      </c>
      <c r="E2" s="44" t="s">
        <v>305</v>
      </c>
      <c r="F2" s="132" t="s">
        <v>306</v>
      </c>
      <c r="G2" s="92"/>
      <c r="H2" s="92"/>
      <c r="I2" s="92"/>
      <c r="J2" s="13"/>
    </row>
    <row r="3" spans="1:10" s="25" customFormat="1" ht="15.75">
      <c r="A3" s="92"/>
      <c r="B3" s="93"/>
      <c r="C3" s="340">
        <f>E3*E$1/C$1</f>
        <v>0</v>
      </c>
      <c r="D3" s="341">
        <f>E3*E$1/D$1</f>
        <v>0</v>
      </c>
      <c r="E3" s="521"/>
      <c r="F3" s="316">
        <f>E3*E$1/F$1</f>
        <v>0</v>
      </c>
      <c r="G3" s="104">
        <f>E3*$E$1</f>
        <v>0</v>
      </c>
      <c r="H3" s="33"/>
      <c r="I3" s="33"/>
      <c r="J3" s="87"/>
    </row>
    <row r="4" spans="1:10" s="25" customFormat="1" ht="15.75">
      <c r="A4" s="92"/>
      <c r="B4" s="93"/>
      <c r="C4" s="340">
        <f>E4*E$1/C$1</f>
        <v>0</v>
      </c>
      <c r="D4" s="341">
        <f>E4*E$1/D$1</f>
        <v>0</v>
      </c>
      <c r="E4" s="293"/>
      <c r="F4" s="316">
        <f>E4*E$1/F$1</f>
        <v>0</v>
      </c>
      <c r="G4" s="104">
        <f>E4*$E$1</f>
        <v>0</v>
      </c>
      <c r="H4" s="33"/>
      <c r="I4" s="33"/>
      <c r="J4" s="87"/>
    </row>
    <row r="5" spans="1:10" s="25" customFormat="1" ht="15.75">
      <c r="A5" s="92"/>
      <c r="B5" s="93"/>
      <c r="C5" s="340">
        <f>E5*E$1/C$1</f>
        <v>0</v>
      </c>
      <c r="D5" s="341">
        <f>E5*E$1/D$1</f>
        <v>0</v>
      </c>
      <c r="E5" s="293"/>
      <c r="F5" s="316">
        <f>E5*E$1/F$1</f>
        <v>0</v>
      </c>
      <c r="G5" s="104">
        <f>E5*$E$1</f>
        <v>0</v>
      </c>
      <c r="H5" s="33"/>
      <c r="I5" s="33"/>
      <c r="J5" s="87"/>
    </row>
    <row r="6" spans="1:10" s="25" customFormat="1" ht="16.5" thickBot="1">
      <c r="A6" s="92"/>
      <c r="B6" s="93"/>
      <c r="C6" s="260">
        <f>E6*E$1/C$1</f>
        <v>0</v>
      </c>
      <c r="D6" s="261">
        <f>E6*E$1/D$1</f>
        <v>0</v>
      </c>
      <c r="E6" s="411"/>
      <c r="F6" s="263">
        <f>E6*E$1/F$1</f>
        <v>0</v>
      </c>
      <c r="G6" s="116">
        <f>E6*$E$1</f>
        <v>0</v>
      </c>
      <c r="H6" s="33"/>
      <c r="I6" s="33"/>
      <c r="J6" s="87"/>
    </row>
    <row r="7" spans="1:10" ht="19.5" thickBot="1">
      <c r="A7" s="436" t="s">
        <v>502</v>
      </c>
      <c r="B7" s="343"/>
      <c r="C7" s="317">
        <f>E7*E$1/C$1</f>
        <v>0</v>
      </c>
      <c r="D7" s="345">
        <f>E7*E$1/D$1</f>
        <v>0</v>
      </c>
      <c r="E7" s="520">
        <f>SUM(E3:E6)</f>
        <v>0</v>
      </c>
      <c r="F7" s="437">
        <f>E7*E$1/F$1</f>
        <v>0</v>
      </c>
      <c r="G7" s="306">
        <f>E7*$E$1</f>
        <v>0</v>
      </c>
      <c r="H7" s="410"/>
      <c r="I7" s="137"/>
      <c r="J7" s="87"/>
    </row>
    <row r="8" spans="1:10" ht="15.75">
      <c r="A8" s="2"/>
      <c r="B8" s="428"/>
      <c r="C8" s="91"/>
      <c r="D8" s="91"/>
      <c r="E8" s="412"/>
      <c r="F8" s="91"/>
      <c r="G8" s="73"/>
      <c r="H8" s="33"/>
      <c r="I8" s="33"/>
      <c r="J8" s="87"/>
    </row>
    <row r="9" spans="1:10" ht="15.75">
      <c r="A9" s="155" t="s">
        <v>307</v>
      </c>
      <c r="C9" s="294"/>
      <c r="D9" s="11"/>
      <c r="E9" s="11"/>
      <c r="F9" s="11"/>
      <c r="I9" s="33"/>
      <c r="J9" s="87"/>
    </row>
    <row r="10" spans="1:10" ht="15.75">
      <c r="A10" t="s">
        <v>294</v>
      </c>
      <c r="B10" s="104">
        <v>330000</v>
      </c>
      <c r="C10" s="271">
        <f>B10/C$1</f>
        <v>83.54430379746836</v>
      </c>
      <c r="D10" s="280">
        <f>B10/D$1</f>
        <v>89.0707491659739</v>
      </c>
      <c r="E10" s="295">
        <f>B10/E$1</f>
        <v>41.76485626561436</v>
      </c>
      <c r="F10" s="296">
        <f>B10/F$1</f>
        <v>63.91570873805212</v>
      </c>
      <c r="I10" s="33"/>
      <c r="J10" s="87"/>
    </row>
    <row r="11" spans="1:10" ht="15.75">
      <c r="A11" t="s">
        <v>295</v>
      </c>
      <c r="B11" s="104">
        <v>285000</v>
      </c>
      <c r="C11" s="271">
        <f>B11/C$1</f>
        <v>72.15189873417721</v>
      </c>
      <c r="D11" s="280">
        <f>B11/D$1</f>
        <v>76.92473791606837</v>
      </c>
      <c r="E11" s="295">
        <f>B11/E$1</f>
        <v>36.069648593030585</v>
      </c>
      <c r="F11" s="296">
        <f>B11/F$1</f>
        <v>55.19993027377228</v>
      </c>
      <c r="I11" s="83"/>
      <c r="J11" s="87"/>
    </row>
    <row r="12" spans="1:10" ht="16.5" thickBot="1">
      <c r="A12" t="s">
        <v>296</v>
      </c>
      <c r="B12" s="104">
        <v>1620000</v>
      </c>
      <c r="C12" s="271">
        <f>B12/C$1</f>
        <v>410.126582278481</v>
      </c>
      <c r="D12" s="280">
        <f>B12/D$1</f>
        <v>437.2564049965991</v>
      </c>
      <c r="E12" s="295">
        <f>B12/E$1</f>
        <v>205.02747621301594</v>
      </c>
      <c r="F12" s="296">
        <f>B12/F$1</f>
        <v>313.76802471407404</v>
      </c>
      <c r="I12" s="33"/>
      <c r="J12" s="87"/>
    </row>
    <row r="13" spans="1:10" ht="16.5" thickBot="1">
      <c r="A13" s="183" t="s">
        <v>19</v>
      </c>
      <c r="B13" s="170">
        <f>SUM(B10:B12)</f>
        <v>2235000</v>
      </c>
      <c r="C13" s="297">
        <f>B13/C$1</f>
        <v>565.8227848101266</v>
      </c>
      <c r="D13" s="201">
        <f>B13/D$1</f>
        <v>603.2518920786414</v>
      </c>
      <c r="E13" s="216">
        <f>B13/E$1</f>
        <v>282.8619810716609</v>
      </c>
      <c r="F13" s="218">
        <f>B13/F$1</f>
        <v>432.88366372589843</v>
      </c>
      <c r="G13" s="13"/>
      <c r="I13" s="33"/>
      <c r="J13" s="87"/>
    </row>
    <row r="14" spans="1:10" ht="15.75">
      <c r="A14" s="183"/>
      <c r="B14" s="111"/>
      <c r="C14" s="232"/>
      <c r="D14" s="112"/>
      <c r="E14" s="233"/>
      <c r="F14" s="234"/>
      <c r="G14" s="25"/>
      <c r="I14" s="33"/>
      <c r="J14" s="87"/>
    </row>
    <row r="15" spans="1:10" ht="15.75">
      <c r="A15" s="420" t="s">
        <v>536</v>
      </c>
      <c r="B15" s="105"/>
      <c r="C15" s="90"/>
      <c r="D15" s="24"/>
      <c r="E15" s="30"/>
      <c r="F15" s="148"/>
      <c r="G15" s="25"/>
      <c r="I15" s="33"/>
      <c r="J15" s="87"/>
    </row>
    <row r="16" spans="1:10" ht="15.75">
      <c r="A16" s="131" t="s">
        <v>508</v>
      </c>
      <c r="B16" s="414">
        <v>285000</v>
      </c>
      <c r="C16" s="271">
        <f aca="true" t="shared" si="0" ref="C16:C21">B16/C$1</f>
        <v>72.15189873417721</v>
      </c>
      <c r="D16" s="280">
        <f aca="true" t="shared" si="1" ref="D16:D21">B16/D$1</f>
        <v>76.92473791606837</v>
      </c>
      <c r="E16" s="295">
        <f aca="true" t="shared" si="2" ref="E16:E21">B16/E$1</f>
        <v>36.069648593030585</v>
      </c>
      <c r="F16" s="296">
        <f aca="true" t="shared" si="3" ref="F16:F21">B16/F$1</f>
        <v>55.19993027377228</v>
      </c>
      <c r="G16" s="28"/>
      <c r="H16" s="4"/>
      <c r="I16" s="33"/>
      <c r="J16" s="87"/>
    </row>
    <row r="17" spans="1:10" ht="15.75">
      <c r="A17" s="131" t="s">
        <v>296</v>
      </c>
      <c r="B17" s="414">
        <v>250000</v>
      </c>
      <c r="C17" s="271">
        <f t="shared" si="0"/>
        <v>63.29113924050633</v>
      </c>
      <c r="D17" s="280">
        <f t="shared" si="1"/>
        <v>67.47784027725295</v>
      </c>
      <c r="E17" s="295">
        <f t="shared" si="2"/>
        <v>31.640042625465426</v>
      </c>
      <c r="F17" s="296">
        <f t="shared" si="3"/>
        <v>48.4209914682213</v>
      </c>
      <c r="G17" s="28"/>
      <c r="H17" s="4"/>
      <c r="I17" s="33"/>
      <c r="J17" s="87"/>
    </row>
    <row r="18" spans="1:10" ht="15.75">
      <c r="A18" s="131"/>
      <c r="B18" s="414"/>
      <c r="C18" s="11"/>
      <c r="D18" s="11"/>
      <c r="E18" s="11"/>
      <c r="F18" s="11"/>
      <c r="G18" s="28"/>
      <c r="H18" s="4"/>
      <c r="I18" s="33"/>
      <c r="J18" s="87"/>
    </row>
    <row r="19" spans="1:10" ht="15.75">
      <c r="A19" s="131" t="s">
        <v>537</v>
      </c>
      <c r="B19" s="414"/>
      <c r="C19" s="11"/>
      <c r="D19" s="11"/>
      <c r="E19" s="11"/>
      <c r="F19" s="11"/>
      <c r="G19" s="28"/>
      <c r="H19" s="4"/>
      <c r="I19" s="33"/>
      <c r="J19" s="87"/>
    </row>
    <row r="20" spans="1:10" ht="15.75">
      <c r="A20" s="131" t="s">
        <v>538</v>
      </c>
      <c r="B20" s="414">
        <v>285000</v>
      </c>
      <c r="C20" s="271">
        <f t="shared" si="0"/>
        <v>72.15189873417721</v>
      </c>
      <c r="D20" s="280">
        <f t="shared" si="1"/>
        <v>76.92473791606837</v>
      </c>
      <c r="E20" s="295">
        <f t="shared" si="2"/>
        <v>36.069648593030585</v>
      </c>
      <c r="F20" s="296">
        <f t="shared" si="3"/>
        <v>55.19993027377228</v>
      </c>
      <c r="G20" s="28"/>
      <c r="H20" s="4"/>
      <c r="I20" s="33"/>
      <c r="J20" s="87"/>
    </row>
    <row r="21" spans="1:10" ht="15.75">
      <c r="A21" s="131" t="s">
        <v>296</v>
      </c>
      <c r="B21" s="414">
        <v>250000</v>
      </c>
      <c r="C21" s="271">
        <f t="shared" si="0"/>
        <v>63.29113924050633</v>
      </c>
      <c r="D21" s="280">
        <f t="shared" si="1"/>
        <v>67.47784027725295</v>
      </c>
      <c r="E21" s="295">
        <f t="shared" si="2"/>
        <v>31.640042625465426</v>
      </c>
      <c r="F21" s="296">
        <f t="shared" si="3"/>
        <v>48.4209914682213</v>
      </c>
      <c r="G21" s="28"/>
      <c r="H21" s="4"/>
      <c r="I21" s="33"/>
      <c r="J21" s="87"/>
    </row>
    <row r="22" spans="1:10" ht="15.75">
      <c r="A22" s="33" t="s">
        <v>549</v>
      </c>
      <c r="B22" s="104">
        <f>E22*$E$1</f>
        <v>39506.9</v>
      </c>
      <c r="C22" s="212">
        <f aca="true" t="shared" si="4" ref="C22:C30">B22/C$1</f>
        <v>10.001746835443038</v>
      </c>
      <c r="D22" s="214">
        <f aca="true" t="shared" si="5" ref="D22:D30">B22/D$1</f>
        <v>10.663361152197618</v>
      </c>
      <c r="E22" s="172">
        <v>5</v>
      </c>
      <c r="F22" s="217">
        <f>B22/$F$1</f>
        <v>7.6518530713434885</v>
      </c>
      <c r="G22" s="28"/>
      <c r="H22" s="4"/>
      <c r="I22" s="33"/>
      <c r="J22" s="87"/>
    </row>
    <row r="23" spans="1:10" ht="15.75">
      <c r="A23" s="131" t="s">
        <v>553</v>
      </c>
      <c r="B23" s="414">
        <v>107143</v>
      </c>
      <c r="C23" s="271">
        <f t="shared" si="4"/>
        <v>27.12481012658228</v>
      </c>
      <c r="D23" s="280">
        <f t="shared" si="5"/>
        <v>28.91911296330285</v>
      </c>
      <c r="E23" s="295">
        <f>B23/E$1</f>
        <v>13.560036348080969</v>
      </c>
      <c r="F23" s="296">
        <f>B23/F$1</f>
        <v>20.75188115551854</v>
      </c>
      <c r="H23" s="4"/>
      <c r="I23" s="33"/>
      <c r="J23" s="87"/>
    </row>
    <row r="24" spans="1:10" ht="15.75">
      <c r="A24" s="33" t="s">
        <v>572</v>
      </c>
      <c r="B24" s="104">
        <v>50000</v>
      </c>
      <c r="C24" s="271">
        <f t="shared" si="4"/>
        <v>12.658227848101266</v>
      </c>
      <c r="D24" s="280">
        <f t="shared" si="5"/>
        <v>13.49556805545059</v>
      </c>
      <c r="E24" s="295">
        <f>B24/E$1</f>
        <v>6.328008525093085</v>
      </c>
      <c r="F24" s="296">
        <f>B24/F$1</f>
        <v>9.68419829364426</v>
      </c>
      <c r="H24" s="4"/>
      <c r="I24" s="33"/>
      <c r="J24" s="87"/>
    </row>
    <row r="25" spans="1:10" ht="15.75">
      <c r="A25" s="33" t="s">
        <v>574</v>
      </c>
      <c r="B25" s="104">
        <v>62500</v>
      </c>
      <c r="C25" s="271">
        <f t="shared" si="4"/>
        <v>15.822784810126583</v>
      </c>
      <c r="D25" s="280">
        <f t="shared" si="5"/>
        <v>16.869460069313238</v>
      </c>
      <c r="E25" s="295">
        <f>B25/E$1</f>
        <v>7.910010656366357</v>
      </c>
      <c r="F25" s="296">
        <f>B25/F$1</f>
        <v>12.105247867055326</v>
      </c>
      <c r="G25" s="28"/>
      <c r="H25" s="4"/>
      <c r="I25" s="33"/>
      <c r="J25" s="87"/>
    </row>
    <row r="26" spans="1:10" ht="15.75">
      <c r="A26" s="131" t="s">
        <v>561</v>
      </c>
      <c r="B26" s="104">
        <f>E26*$E$1</f>
        <v>79013.8</v>
      </c>
      <c r="C26" s="212">
        <f t="shared" si="4"/>
        <v>20.003493670886076</v>
      </c>
      <c r="D26" s="214">
        <f t="shared" si="5"/>
        <v>21.326722304395236</v>
      </c>
      <c r="E26" s="172">
        <v>10</v>
      </c>
      <c r="F26" s="217">
        <f>B26/$F$1</f>
        <v>15.303706142686977</v>
      </c>
      <c r="G26" s="28"/>
      <c r="H26" s="4"/>
      <c r="I26" s="33"/>
      <c r="J26" s="87"/>
    </row>
    <row r="27" spans="1:10" ht="15.75">
      <c r="A27" s="131" t="s">
        <v>562</v>
      </c>
      <c r="B27" s="415">
        <v>50000</v>
      </c>
      <c r="C27" s="271">
        <f t="shared" si="4"/>
        <v>12.658227848101266</v>
      </c>
      <c r="D27" s="280">
        <f t="shared" si="5"/>
        <v>13.49556805545059</v>
      </c>
      <c r="E27" s="295">
        <f>B27/E$1</f>
        <v>6.328008525093085</v>
      </c>
      <c r="F27" s="296">
        <f>B27/F$1</f>
        <v>9.68419829364426</v>
      </c>
      <c r="G27" s="28"/>
      <c r="H27" s="4"/>
      <c r="I27" s="33"/>
      <c r="J27" s="87"/>
    </row>
    <row r="28" spans="1:10" ht="15.75">
      <c r="A28" s="489" t="s">
        <v>563</v>
      </c>
      <c r="B28" s="490">
        <v>10000</v>
      </c>
      <c r="C28" s="271">
        <f t="shared" si="4"/>
        <v>2.5316455696202533</v>
      </c>
      <c r="D28" s="280">
        <f t="shared" si="5"/>
        <v>2.699113611090118</v>
      </c>
      <c r="E28" s="295">
        <f>B28/E$1</f>
        <v>1.265601705018617</v>
      </c>
      <c r="F28" s="296">
        <f>B28/F$1</f>
        <v>1.936839658728852</v>
      </c>
      <c r="G28" s="28"/>
      <c r="H28" s="4"/>
      <c r="I28" s="33"/>
      <c r="J28" s="87"/>
    </row>
    <row r="29" spans="3:10" ht="16.5" thickBot="1">
      <c r="C29" s="271">
        <f t="shared" si="4"/>
        <v>0</v>
      </c>
      <c r="D29" s="280">
        <f t="shared" si="5"/>
        <v>0</v>
      </c>
      <c r="E29" s="295">
        <f>B29/E$1</f>
        <v>0</v>
      </c>
      <c r="F29" s="296">
        <f>B29/F$1</f>
        <v>0</v>
      </c>
      <c r="G29" s="28"/>
      <c r="H29" s="4"/>
      <c r="I29" s="33"/>
      <c r="J29" s="87"/>
    </row>
    <row r="30" spans="1:10" ht="16.5" thickBot="1">
      <c r="A30" s="131" t="s">
        <v>403</v>
      </c>
      <c r="B30" s="419">
        <f>SUM(B13:B27)</f>
        <v>3693163.6999999997</v>
      </c>
      <c r="C30" s="297">
        <f t="shared" si="4"/>
        <v>934.9781518987342</v>
      </c>
      <c r="D30" s="201">
        <f t="shared" si="5"/>
        <v>996.826841065394</v>
      </c>
      <c r="E30" s="216">
        <f>B30/E$1</f>
        <v>467.4074275632864</v>
      </c>
      <c r="F30" s="218">
        <f>B30/F$1</f>
        <v>715.3065920337784</v>
      </c>
      <c r="G30" s="81"/>
      <c r="H30" s="4"/>
      <c r="I30" s="33"/>
      <c r="J30" s="87"/>
    </row>
    <row r="31" spans="1:10" ht="15.75">
      <c r="A31" s="115"/>
      <c r="B31" s="416"/>
      <c r="C31" s="91"/>
      <c r="D31" s="91"/>
      <c r="E31" s="417"/>
      <c r="F31" s="418"/>
      <c r="G31" s="28"/>
      <c r="H31" s="4"/>
      <c r="I31" s="33"/>
      <c r="J31" s="87"/>
    </row>
    <row r="32" spans="1:10" ht="15.75">
      <c r="A32" s="72" t="s">
        <v>9</v>
      </c>
      <c r="B32" s="111">
        <f>G7-B30</f>
        <v>-3693163.6999999997</v>
      </c>
      <c r="C32" s="232">
        <f>B32/C$1</f>
        <v>-934.9781518987342</v>
      </c>
      <c r="D32" s="112">
        <f>B32/D$1</f>
        <v>-996.826841065394</v>
      </c>
      <c r="E32" s="233">
        <f>B32/E$1</f>
        <v>-467.4074275632864</v>
      </c>
      <c r="F32" s="234">
        <f>B32/F$1</f>
        <v>-715.3065920337784</v>
      </c>
      <c r="G32" s="2"/>
      <c r="I32" s="33"/>
      <c r="J32" s="87"/>
    </row>
    <row r="33" spans="3:10" ht="15.75">
      <c r="C33" s="294"/>
      <c r="D33" s="294"/>
      <c r="E33" s="11"/>
      <c r="F33" s="294"/>
      <c r="I33" s="33"/>
      <c r="J33" s="87"/>
    </row>
    <row r="34" spans="3:10" ht="15.75">
      <c r="C34" s="294"/>
      <c r="D34" s="294"/>
      <c r="E34" s="11"/>
      <c r="F34" s="294"/>
      <c r="I34" s="33"/>
      <c r="J34" s="87"/>
    </row>
    <row r="35" spans="1:8" ht="15.75">
      <c r="A35" s="2"/>
      <c r="B35" s="2"/>
      <c r="C35" s="2"/>
      <c r="D35" s="102"/>
      <c r="E35" s="2"/>
      <c r="F35" s="102"/>
      <c r="G35" s="102"/>
      <c r="H35" s="102"/>
    </row>
    <row r="36" spans="4:8" ht="15.75">
      <c r="D36" s="10"/>
      <c r="F36" s="10"/>
      <c r="G36" s="10"/>
      <c r="H36" s="10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1">
      <selection activeCell="F2" sqref="F2"/>
    </sheetView>
  </sheetViews>
  <sheetFormatPr defaultColWidth="9.00390625" defaultRowHeight="15.75"/>
  <cols>
    <col min="1" max="1" width="23.50390625" style="0" customWidth="1"/>
    <col min="2" max="3" width="12.50390625" style="0" customWidth="1"/>
    <col min="6" max="6" width="14.125" style="0" customWidth="1"/>
    <col min="8" max="8" width="9.875" style="104" bestFit="1" customWidth="1"/>
    <col min="10" max="10" width="21.00390625" style="0" customWidth="1"/>
  </cols>
  <sheetData>
    <row r="1" spans="1:21" ht="21.75" thickBot="1">
      <c r="A1" s="34" t="s">
        <v>74</v>
      </c>
      <c r="B1" s="32"/>
      <c r="C1" s="32"/>
      <c r="D1" s="123">
        <f>Totals!$E$2</f>
        <v>3950</v>
      </c>
      <c r="E1" s="124">
        <f>Totals!$F$2</f>
        <v>3704.92</v>
      </c>
      <c r="F1" s="125">
        <f>Totals!$G$2</f>
        <v>7901.38</v>
      </c>
      <c r="G1" s="126">
        <f>Totals!$H$2</f>
        <v>5163.05</v>
      </c>
      <c r="H1" s="104" t="s">
        <v>0</v>
      </c>
      <c r="I1" s="92"/>
      <c r="J1" s="109" t="s">
        <v>230</v>
      </c>
      <c r="K1" s="13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6.5" thickBot="1">
      <c r="A2" s="33" t="s">
        <v>75</v>
      </c>
      <c r="B2" s="31" t="s">
        <v>76</v>
      </c>
      <c r="C2" s="32"/>
      <c r="D2" s="98" t="s">
        <v>299</v>
      </c>
      <c r="E2" s="99" t="s">
        <v>300</v>
      </c>
      <c r="F2" s="44" t="s">
        <v>305</v>
      </c>
      <c r="G2" s="132" t="s">
        <v>306</v>
      </c>
      <c r="I2" s="92"/>
      <c r="J2" s="33" t="s">
        <v>231</v>
      </c>
      <c r="K2" s="13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5.75">
      <c r="A3" s="33"/>
      <c r="B3" s="31"/>
      <c r="C3" s="32"/>
      <c r="D3" s="340">
        <f>F3*F$1/D$1</f>
        <v>0</v>
      </c>
      <c r="E3" s="341">
        <f>F3*F$1/E$1</f>
        <v>0</v>
      </c>
      <c r="F3" s="273"/>
      <c r="G3" s="316">
        <f>F3*F$1/G$1</f>
        <v>0</v>
      </c>
      <c r="H3" s="104">
        <f>E$1*E3</f>
        <v>0</v>
      </c>
      <c r="I3" s="92"/>
      <c r="J3" s="33"/>
      <c r="K3" s="13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5.75">
      <c r="A4" s="33"/>
      <c r="B4" s="31"/>
      <c r="C4" s="32"/>
      <c r="D4" s="340">
        <f>F4*F$1/D$1</f>
        <v>0</v>
      </c>
      <c r="E4" s="341">
        <f>F4*F$1/E$1</f>
        <v>0</v>
      </c>
      <c r="F4" s="67"/>
      <c r="G4" s="316">
        <f>F4*F$1/G$1</f>
        <v>0</v>
      </c>
      <c r="I4" s="92"/>
      <c r="J4" s="33"/>
      <c r="K4" s="13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5.75">
      <c r="A5" s="33"/>
      <c r="B5" s="31"/>
      <c r="C5" s="32"/>
      <c r="D5" s="340">
        <f>F5*F$1/D$1</f>
        <v>0</v>
      </c>
      <c r="E5" s="341">
        <f>F5*F$1/E$1</f>
        <v>0</v>
      </c>
      <c r="F5" s="67"/>
      <c r="G5" s="316">
        <f>F5*F$1/G$1</f>
        <v>0</v>
      </c>
      <c r="I5" s="92"/>
      <c r="J5" s="33"/>
      <c r="K5" s="13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6.5" thickBot="1">
      <c r="A6" s="92"/>
      <c r="B6" s="93"/>
      <c r="C6" s="32"/>
      <c r="D6" s="260">
        <f>F6*F$1/D$1</f>
        <v>0</v>
      </c>
      <c r="E6" s="261">
        <f>F6*F$1/E$1</f>
        <v>0</v>
      </c>
      <c r="F6" s="197"/>
      <c r="G6" s="263">
        <f>F6*F$1/G$1</f>
        <v>0</v>
      </c>
      <c r="H6" s="116"/>
      <c r="I6" s="92"/>
      <c r="J6" s="33"/>
      <c r="K6" s="13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9.5" thickBot="1">
      <c r="A7" s="453" t="s">
        <v>502</v>
      </c>
      <c r="B7" s="522"/>
      <c r="C7" s="343"/>
      <c r="D7" s="317">
        <f>F7*F$1/D$1</f>
        <v>0</v>
      </c>
      <c r="E7" s="345">
        <f>F7*F$1/E$1</f>
        <v>0</v>
      </c>
      <c r="F7" s="431"/>
      <c r="G7" s="437">
        <f>F7*F$1/G$1</f>
        <v>0</v>
      </c>
      <c r="H7" s="306">
        <f>E$1*E7</f>
        <v>0</v>
      </c>
      <c r="I7" s="188"/>
      <c r="J7" s="33"/>
      <c r="K7" s="13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5.75">
      <c r="A8" s="2"/>
      <c r="B8" s="2"/>
      <c r="C8" s="428"/>
      <c r="D8" s="102"/>
      <c r="E8" s="2"/>
      <c r="F8" s="2"/>
      <c r="G8" s="2"/>
      <c r="H8" s="111"/>
      <c r="I8" s="88"/>
      <c r="J8" s="33" t="s">
        <v>232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.75">
      <c r="A9" s="220" t="s">
        <v>348</v>
      </c>
      <c r="B9" s="40"/>
      <c r="C9" s="105"/>
      <c r="D9" s="258"/>
      <c r="E9" s="257"/>
      <c r="F9" s="259"/>
      <c r="G9" s="259"/>
      <c r="I9" s="25"/>
      <c r="J9" s="33" t="s">
        <v>211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5.75">
      <c r="A10" s="33" t="s">
        <v>91</v>
      </c>
      <c r="B10" s="28"/>
      <c r="C10" s="105">
        <v>28000</v>
      </c>
      <c r="D10" s="252">
        <f>C10/D$1</f>
        <v>7.0886075949367084</v>
      </c>
      <c r="E10" s="253">
        <f>C10/E$1</f>
        <v>7.55751811105233</v>
      </c>
      <c r="F10" s="254">
        <f>C10/F$1</f>
        <v>3.5436847740521276</v>
      </c>
      <c r="G10" s="255">
        <f>C10/G$1</f>
        <v>5.423151044440786</v>
      </c>
      <c r="I10" s="78"/>
      <c r="J10" s="33" t="s">
        <v>226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.75">
      <c r="A11" s="33" t="s">
        <v>92</v>
      </c>
      <c r="B11" s="28"/>
      <c r="C11" s="105">
        <v>84000</v>
      </c>
      <c r="D11" s="252">
        <f aca="true" t="shared" si="0" ref="D11:D31">C11/D$1</f>
        <v>21.265822784810126</v>
      </c>
      <c r="E11" s="253">
        <f aca="true" t="shared" si="1" ref="E11:E31">C11/E$1</f>
        <v>22.67255433315699</v>
      </c>
      <c r="F11" s="254">
        <f aca="true" t="shared" si="2" ref="F11:F31">C11/F$1</f>
        <v>10.631054322156382</v>
      </c>
      <c r="G11" s="255">
        <f aca="true" t="shared" si="3" ref="G11:G31">C11/G$1</f>
        <v>16.269453133322358</v>
      </c>
      <c r="I11" s="78"/>
      <c r="J11" s="33" t="s">
        <v>212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5.75">
      <c r="A12" s="33" t="s">
        <v>14</v>
      </c>
      <c r="B12" s="40">
        <v>39176</v>
      </c>
      <c r="C12" s="105">
        <v>60000</v>
      </c>
      <c r="D12" s="252">
        <f t="shared" si="0"/>
        <v>15.189873417721518</v>
      </c>
      <c r="E12" s="253">
        <f t="shared" si="1"/>
        <v>16.194681666540706</v>
      </c>
      <c r="F12" s="254">
        <f t="shared" si="2"/>
        <v>7.593610230111702</v>
      </c>
      <c r="G12" s="255">
        <f t="shared" si="3"/>
        <v>11.621037952373113</v>
      </c>
      <c r="I12" s="78"/>
      <c r="J12" s="33" t="s">
        <v>213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5.75">
      <c r="A13" s="33" t="s">
        <v>90</v>
      </c>
      <c r="B13" s="40">
        <v>39176</v>
      </c>
      <c r="C13" s="105">
        <v>190500</v>
      </c>
      <c r="D13" s="252">
        <f t="shared" si="0"/>
        <v>48.22784810126582</v>
      </c>
      <c r="E13" s="253">
        <f t="shared" si="1"/>
        <v>51.41811429126675</v>
      </c>
      <c r="F13" s="254">
        <f t="shared" si="2"/>
        <v>24.109712480604653</v>
      </c>
      <c r="G13" s="255">
        <f t="shared" si="3"/>
        <v>36.896795498784634</v>
      </c>
      <c r="I13" s="7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.75">
      <c r="A14" s="33" t="s">
        <v>207</v>
      </c>
      <c r="B14" s="40">
        <v>39176</v>
      </c>
      <c r="C14" s="105">
        <v>45000</v>
      </c>
      <c r="D14" s="252">
        <f t="shared" si="0"/>
        <v>11.39240506329114</v>
      </c>
      <c r="E14" s="253">
        <f t="shared" si="1"/>
        <v>12.14601124990553</v>
      </c>
      <c r="F14" s="254">
        <f t="shared" si="2"/>
        <v>5.695207672583776</v>
      </c>
      <c r="G14" s="255">
        <f t="shared" si="3"/>
        <v>8.715778464279834</v>
      </c>
      <c r="I14" s="7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5.75">
      <c r="A15" s="33" t="s">
        <v>99</v>
      </c>
      <c r="B15" s="96">
        <v>39183</v>
      </c>
      <c r="C15" s="105">
        <v>105000</v>
      </c>
      <c r="D15" s="252">
        <f t="shared" si="0"/>
        <v>26.582278481012658</v>
      </c>
      <c r="E15" s="253">
        <f t="shared" si="1"/>
        <v>28.340692916446237</v>
      </c>
      <c r="F15" s="254">
        <f t="shared" si="2"/>
        <v>13.28881790269548</v>
      </c>
      <c r="G15" s="255">
        <f t="shared" si="3"/>
        <v>20.336816416652947</v>
      </c>
      <c r="I15" s="7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5.75">
      <c r="A16" s="33" t="s">
        <v>47</v>
      </c>
      <c r="B16" s="96">
        <v>39183</v>
      </c>
      <c r="C16" s="105">
        <v>25000</v>
      </c>
      <c r="D16" s="252">
        <f t="shared" si="0"/>
        <v>6.329113924050633</v>
      </c>
      <c r="E16" s="253">
        <f t="shared" si="1"/>
        <v>6.747784027725295</v>
      </c>
      <c r="F16" s="254">
        <f t="shared" si="2"/>
        <v>3.1640042625465425</v>
      </c>
      <c r="G16" s="255">
        <f t="shared" si="3"/>
        <v>4.84209914682213</v>
      </c>
      <c r="I16" s="7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5.75">
      <c r="A17" s="33" t="s">
        <v>39</v>
      </c>
      <c r="B17" s="96">
        <v>39183</v>
      </c>
      <c r="C17" s="105">
        <v>12000</v>
      </c>
      <c r="D17" s="252">
        <f t="shared" si="0"/>
        <v>3.037974683544304</v>
      </c>
      <c r="E17" s="253">
        <f t="shared" si="1"/>
        <v>3.2389363333081413</v>
      </c>
      <c r="F17" s="254">
        <f t="shared" si="2"/>
        <v>1.5187220460223403</v>
      </c>
      <c r="G17" s="255">
        <f t="shared" si="3"/>
        <v>2.3242075904746224</v>
      </c>
      <c r="I17" s="78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>
      <c r="A18" s="33" t="s">
        <v>101</v>
      </c>
      <c r="B18" s="96">
        <v>39183</v>
      </c>
      <c r="C18" s="105">
        <v>7000</v>
      </c>
      <c r="D18" s="252">
        <f t="shared" si="0"/>
        <v>1.7721518987341771</v>
      </c>
      <c r="E18" s="253">
        <f t="shared" si="1"/>
        <v>1.8893795277630825</v>
      </c>
      <c r="F18" s="254">
        <f t="shared" si="2"/>
        <v>0.8859211935130319</v>
      </c>
      <c r="G18" s="255">
        <f t="shared" si="3"/>
        <v>1.3557877611101965</v>
      </c>
      <c r="I18" s="7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>
      <c r="A19" s="33" t="s">
        <v>102</v>
      </c>
      <c r="B19" s="96">
        <v>39183</v>
      </c>
      <c r="C19" s="105">
        <v>70000</v>
      </c>
      <c r="D19" s="252">
        <f t="shared" si="0"/>
        <v>17.72151898734177</v>
      </c>
      <c r="E19" s="253">
        <f t="shared" si="1"/>
        <v>18.893795277630826</v>
      </c>
      <c r="F19" s="254">
        <f t="shared" si="2"/>
        <v>8.859211935130318</v>
      </c>
      <c r="G19" s="255">
        <f t="shared" si="3"/>
        <v>13.557877611101965</v>
      </c>
      <c r="I19" s="78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5.75">
      <c r="A20" s="33" t="s">
        <v>103</v>
      </c>
      <c r="B20" s="96">
        <v>39176</v>
      </c>
      <c r="C20" s="105">
        <v>100000</v>
      </c>
      <c r="D20" s="252">
        <f t="shared" si="0"/>
        <v>25.31645569620253</v>
      </c>
      <c r="E20" s="253">
        <f t="shared" si="1"/>
        <v>26.99113611090118</v>
      </c>
      <c r="F20" s="254">
        <f t="shared" si="2"/>
        <v>12.65601705018617</v>
      </c>
      <c r="G20" s="255">
        <f t="shared" si="3"/>
        <v>19.36839658728852</v>
      </c>
      <c r="I20" s="7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5.75">
      <c r="A21" s="33" t="s">
        <v>106</v>
      </c>
      <c r="B21" s="96">
        <v>39183</v>
      </c>
      <c r="C21" s="105">
        <v>20000</v>
      </c>
      <c r="D21" s="252">
        <f t="shared" si="0"/>
        <v>5.063291139240507</v>
      </c>
      <c r="E21" s="253">
        <f t="shared" si="1"/>
        <v>5.398227222180236</v>
      </c>
      <c r="F21" s="254">
        <f t="shared" si="2"/>
        <v>2.531203410037234</v>
      </c>
      <c r="G21" s="255">
        <f t="shared" si="3"/>
        <v>3.873679317457704</v>
      </c>
      <c r="I21" s="7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5.75">
      <c r="A22" s="33" t="s">
        <v>107</v>
      </c>
      <c r="B22" s="96">
        <v>39183</v>
      </c>
      <c r="C22" s="105">
        <v>14000</v>
      </c>
      <c r="D22" s="252">
        <f t="shared" si="0"/>
        <v>3.5443037974683542</v>
      </c>
      <c r="E22" s="253">
        <f t="shared" si="1"/>
        <v>3.778759055526165</v>
      </c>
      <c r="F22" s="254">
        <f t="shared" si="2"/>
        <v>1.7718423870260638</v>
      </c>
      <c r="G22" s="255">
        <f t="shared" si="3"/>
        <v>2.711575522220393</v>
      </c>
      <c r="I22" s="7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>
      <c r="A23" s="33" t="s">
        <v>108</v>
      </c>
      <c r="B23" s="96">
        <v>39183</v>
      </c>
      <c r="C23" s="105">
        <v>11500</v>
      </c>
      <c r="D23" s="252">
        <f t="shared" si="0"/>
        <v>2.911392405063291</v>
      </c>
      <c r="E23" s="253">
        <f t="shared" si="1"/>
        <v>3.1039806527536355</v>
      </c>
      <c r="F23" s="254">
        <f t="shared" si="2"/>
        <v>1.4554419607714095</v>
      </c>
      <c r="G23" s="255">
        <f t="shared" si="3"/>
        <v>2.22736560753818</v>
      </c>
      <c r="I23" s="78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>
      <c r="A24" s="33" t="s">
        <v>57</v>
      </c>
      <c r="B24" s="96">
        <v>39183</v>
      </c>
      <c r="C24" s="105">
        <v>3000</v>
      </c>
      <c r="D24" s="252">
        <f t="shared" si="0"/>
        <v>0.759493670886076</v>
      </c>
      <c r="E24" s="253">
        <f t="shared" si="1"/>
        <v>0.8097340833270353</v>
      </c>
      <c r="F24" s="254">
        <f t="shared" si="2"/>
        <v>0.37968051150558507</v>
      </c>
      <c r="G24" s="255">
        <f t="shared" si="3"/>
        <v>0.5810518976186556</v>
      </c>
      <c r="I24" s="78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5.75">
      <c r="A25" s="33" t="s">
        <v>112</v>
      </c>
      <c r="B25" s="96">
        <v>39183</v>
      </c>
      <c r="C25" s="105">
        <v>2600</v>
      </c>
      <c r="D25" s="252">
        <f t="shared" si="0"/>
        <v>0.6582278481012658</v>
      </c>
      <c r="E25" s="253">
        <f t="shared" si="1"/>
        <v>0.7017695388834306</v>
      </c>
      <c r="F25" s="254">
        <f t="shared" si="2"/>
        <v>0.3290564433048404</v>
      </c>
      <c r="G25" s="255">
        <f t="shared" si="3"/>
        <v>0.5035783112695016</v>
      </c>
      <c r="I25" s="78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5.75">
      <c r="A26" s="33" t="s">
        <v>109</v>
      </c>
      <c r="B26" s="96">
        <v>39183</v>
      </c>
      <c r="C26" s="105">
        <v>750</v>
      </c>
      <c r="D26" s="252">
        <f t="shared" si="0"/>
        <v>0.189873417721519</v>
      </c>
      <c r="E26" s="253">
        <f t="shared" si="1"/>
        <v>0.20243352083175883</v>
      </c>
      <c r="F26" s="254">
        <f t="shared" si="2"/>
        <v>0.09492012787639627</v>
      </c>
      <c r="G26" s="255">
        <f t="shared" si="3"/>
        <v>0.1452629744046639</v>
      </c>
      <c r="I26" s="78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5.75">
      <c r="A27" s="33" t="s">
        <v>110</v>
      </c>
      <c r="B27" s="96">
        <v>39183</v>
      </c>
      <c r="C27" s="105">
        <v>1500</v>
      </c>
      <c r="D27" s="252">
        <f t="shared" si="0"/>
        <v>0.379746835443038</v>
      </c>
      <c r="E27" s="253">
        <f t="shared" si="1"/>
        <v>0.40486704166351767</v>
      </c>
      <c r="F27" s="254">
        <f t="shared" si="2"/>
        <v>0.18984025575279254</v>
      </c>
      <c r="G27" s="255">
        <f t="shared" si="3"/>
        <v>0.2905259488093278</v>
      </c>
      <c r="I27" s="78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5.75">
      <c r="A28" s="33" t="s">
        <v>111</v>
      </c>
      <c r="B28" s="96">
        <v>39183</v>
      </c>
      <c r="C28" s="105">
        <v>1000</v>
      </c>
      <c r="D28" s="252">
        <f t="shared" si="0"/>
        <v>0.25316455696202533</v>
      </c>
      <c r="E28" s="253">
        <f t="shared" si="1"/>
        <v>0.2699113611090118</v>
      </c>
      <c r="F28" s="254">
        <f t="shared" si="2"/>
        <v>0.1265601705018617</v>
      </c>
      <c r="G28" s="255">
        <f t="shared" si="3"/>
        <v>0.1936839658728852</v>
      </c>
      <c r="I28" s="7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5.75">
      <c r="A29" s="33" t="s">
        <v>129</v>
      </c>
      <c r="B29" s="40">
        <v>39241</v>
      </c>
      <c r="C29" s="105">
        <v>101000</v>
      </c>
      <c r="D29" s="252">
        <f t="shared" si="0"/>
        <v>25.569620253164558</v>
      </c>
      <c r="E29" s="253">
        <f t="shared" si="1"/>
        <v>27.26104747201019</v>
      </c>
      <c r="F29" s="254">
        <f t="shared" si="2"/>
        <v>12.782577220688031</v>
      </c>
      <c r="G29" s="255">
        <f t="shared" si="3"/>
        <v>19.562080553161405</v>
      </c>
      <c r="I29" s="7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5.75">
      <c r="A30" s="33" t="s">
        <v>287</v>
      </c>
      <c r="B30" s="40"/>
      <c r="C30" s="105"/>
      <c r="D30" s="252">
        <f t="shared" si="0"/>
        <v>0</v>
      </c>
      <c r="E30" s="253">
        <f t="shared" si="1"/>
        <v>0</v>
      </c>
      <c r="F30" s="254">
        <f t="shared" si="2"/>
        <v>0</v>
      </c>
      <c r="G30" s="255">
        <f t="shared" si="3"/>
        <v>0</v>
      </c>
      <c r="I30" s="7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5.75">
      <c r="A31" s="33" t="s">
        <v>288</v>
      </c>
      <c r="B31" s="40"/>
      <c r="C31" s="105">
        <v>40000</v>
      </c>
      <c r="D31" s="252">
        <f t="shared" si="0"/>
        <v>10.126582278481013</v>
      </c>
      <c r="E31" s="253">
        <f t="shared" si="1"/>
        <v>10.796454444360473</v>
      </c>
      <c r="F31" s="254">
        <f t="shared" si="2"/>
        <v>5.062406820074468</v>
      </c>
      <c r="G31" s="255">
        <f t="shared" si="3"/>
        <v>7.747358634915408</v>
      </c>
      <c r="I31" s="78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5.75">
      <c r="A32" s="4" t="s">
        <v>308</v>
      </c>
      <c r="B32" s="185"/>
      <c r="C32" s="185">
        <v>40000</v>
      </c>
      <c r="D32" s="252">
        <f>C32/D$1</f>
        <v>10.126582278481013</v>
      </c>
      <c r="E32" s="253">
        <f>C32/E$1</f>
        <v>10.796454444360473</v>
      </c>
      <c r="F32" s="254">
        <f>C32/F$1</f>
        <v>5.062406820074468</v>
      </c>
      <c r="G32" s="255">
        <f>C32/G$1</f>
        <v>7.747358634915408</v>
      </c>
      <c r="I32" s="25"/>
      <c r="J32" s="9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5.75">
      <c r="A33" s="4" t="s">
        <v>309</v>
      </c>
      <c r="B33" s="186"/>
      <c r="C33" s="186">
        <v>100000</v>
      </c>
      <c r="D33" s="252">
        <f>C33/D$1</f>
        <v>25.31645569620253</v>
      </c>
      <c r="E33" s="253">
        <f>C33/E$1</f>
        <v>26.99113611090118</v>
      </c>
      <c r="F33" s="254">
        <f>C33/F$1</f>
        <v>12.65601705018617</v>
      </c>
      <c r="G33" s="255">
        <f>C33/G$1</f>
        <v>19.36839658728852</v>
      </c>
      <c r="I33" s="25"/>
      <c r="J33" s="9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5.75">
      <c r="A34" s="4" t="s">
        <v>310</v>
      </c>
      <c r="B34" s="185"/>
      <c r="C34" s="185">
        <v>45000</v>
      </c>
      <c r="D34" s="252">
        <f>C34/D$1</f>
        <v>11.39240506329114</v>
      </c>
      <c r="E34" s="253">
        <f>C34/E$1</f>
        <v>12.14601124990553</v>
      </c>
      <c r="F34" s="254">
        <f>C34/F$1</f>
        <v>5.695207672583776</v>
      </c>
      <c r="G34" s="255">
        <f>C34/G$1</f>
        <v>8.715778464279834</v>
      </c>
      <c r="I34" s="25"/>
      <c r="J34" s="9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6.5" thickBot="1">
      <c r="A35" s="4" t="s">
        <v>311</v>
      </c>
      <c r="B35" s="185"/>
      <c r="C35" s="187">
        <v>250000</v>
      </c>
      <c r="D35" s="260">
        <f>C35/D$1</f>
        <v>63.29113924050633</v>
      </c>
      <c r="E35" s="261">
        <f>C35/E$1</f>
        <v>67.47784027725295</v>
      </c>
      <c r="F35" s="262">
        <f>C35/F$1</f>
        <v>31.640042625465426</v>
      </c>
      <c r="G35" s="263">
        <f>C35/G$1</f>
        <v>48.4209914682213</v>
      </c>
      <c r="H35" s="104">
        <f>SUM(C32:C35)</f>
        <v>435000</v>
      </c>
      <c r="I35" s="25"/>
      <c r="J35" s="9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6.5" thickBot="1">
      <c r="A36" s="72" t="s">
        <v>312</v>
      </c>
      <c r="B36" s="156"/>
      <c r="C36" s="170">
        <f>SUM(C10:C35)</f>
        <v>1356850</v>
      </c>
      <c r="D36" s="264">
        <f>C36/D$1</f>
        <v>343.50632911392404</v>
      </c>
      <c r="E36" s="265">
        <f>C36/E$1</f>
        <v>366.22923032076267</v>
      </c>
      <c r="F36" s="266">
        <f>C36/F$1</f>
        <v>171.72316734545103</v>
      </c>
      <c r="G36" s="267">
        <f>C36/G$1</f>
        <v>262.8000890946243</v>
      </c>
      <c r="I36" s="25"/>
      <c r="J36" s="9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5.75">
      <c r="A37" s="72"/>
      <c r="B37" s="25"/>
      <c r="C37" s="111"/>
      <c r="D37" s="268"/>
      <c r="E37" s="269"/>
      <c r="F37" s="270"/>
      <c r="G37" s="270"/>
      <c r="I37" s="25"/>
      <c r="J37" s="9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s="9" customFormat="1" ht="21">
      <c r="A38" s="35" t="s">
        <v>392</v>
      </c>
      <c r="B38" s="78"/>
      <c r="C38" s="78"/>
      <c r="D38" s="257"/>
      <c r="E38" s="257"/>
      <c r="F38" s="257"/>
      <c r="G38" s="257"/>
      <c r="H38" s="104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s="9" customFormat="1" ht="15.75">
      <c r="A39" s="4" t="s">
        <v>310</v>
      </c>
      <c r="B39" s="251">
        <v>39474</v>
      </c>
      <c r="C39" s="185">
        <v>45000</v>
      </c>
      <c r="D39" s="252">
        <f>C39/D$1</f>
        <v>11.39240506329114</v>
      </c>
      <c r="E39" s="253">
        <f>C39/E$1</f>
        <v>12.14601124990553</v>
      </c>
      <c r="F39" s="254">
        <f>C39/F$1</f>
        <v>5.695207672583776</v>
      </c>
      <c r="G39" s="255">
        <f>C39/G$1</f>
        <v>8.715778464279834</v>
      </c>
      <c r="H39" s="104"/>
      <c r="I39" s="9">
        <v>45000</v>
      </c>
      <c r="J39" s="70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s="9" customFormat="1" ht="15.75">
      <c r="A40" s="4" t="s">
        <v>438</v>
      </c>
      <c r="B40" s="251">
        <v>39474</v>
      </c>
      <c r="C40" s="185">
        <v>269350</v>
      </c>
      <c r="D40" s="252">
        <f>C40/D$1</f>
        <v>68.18987341772151</v>
      </c>
      <c r="E40" s="253">
        <f>C40/E$1</f>
        <v>72.70062511471232</v>
      </c>
      <c r="F40" s="254">
        <f>C40/F$1</f>
        <v>34.088981924676446</v>
      </c>
      <c r="G40" s="255">
        <f>C40/G$1</f>
        <v>52.16877620786163</v>
      </c>
      <c r="H40" s="104"/>
      <c r="I40" s="28">
        <v>250000</v>
      </c>
      <c r="J40" s="70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1:21" s="9" customFormat="1" ht="16.5" thickBot="1">
      <c r="A41" s="4" t="s">
        <v>311</v>
      </c>
      <c r="B41" s="251">
        <v>39474</v>
      </c>
      <c r="C41" s="185">
        <v>250000</v>
      </c>
      <c r="D41" s="252">
        <f>C41/D$1</f>
        <v>63.29113924050633</v>
      </c>
      <c r="E41" s="253">
        <f>C41/E$1</f>
        <v>67.47784027725295</v>
      </c>
      <c r="F41" s="254">
        <f>C41/F$1</f>
        <v>31.640042625465426</v>
      </c>
      <c r="G41" s="255">
        <f>C41/G$1</f>
        <v>48.4209914682213</v>
      </c>
      <c r="H41" s="104"/>
      <c r="I41" s="28">
        <v>400000</v>
      </c>
      <c r="J41" s="70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1:21" s="9" customFormat="1" ht="16.5" thickBot="1">
      <c r="A42" s="342" t="s">
        <v>437</v>
      </c>
      <c r="B42" s="343"/>
      <c r="C42" s="344">
        <f>SUM(C39:C41)</f>
        <v>564350</v>
      </c>
      <c r="D42" s="317">
        <f>C42/D$1</f>
        <v>142.873417721519</v>
      </c>
      <c r="E42" s="345">
        <f>C42/E$1</f>
        <v>152.3244766418708</v>
      </c>
      <c r="F42" s="275">
        <f>C42/F$1</f>
        <v>71.42423222272565</v>
      </c>
      <c r="G42" s="276">
        <f>C42/G$1</f>
        <v>109.30554614036276</v>
      </c>
      <c r="H42" s="22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8:21" s="9" customFormat="1" ht="15.75">
      <c r="H43" s="104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1:21" s="9" customFormat="1" ht="21">
      <c r="A44" s="35" t="s">
        <v>399</v>
      </c>
      <c r="B44" s="25"/>
      <c r="C44" s="105"/>
      <c r="D44" s="340"/>
      <c r="E44" s="341"/>
      <c r="F44" s="315"/>
      <c r="G44" s="316"/>
      <c r="H44" s="104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1:21" s="9" customFormat="1" ht="15.75">
      <c r="A45" s="28" t="s">
        <v>434</v>
      </c>
      <c r="B45" s="25"/>
      <c r="C45" s="70">
        <v>80000</v>
      </c>
      <c r="D45" s="340">
        <f>C45/D$1</f>
        <v>20.253164556962027</v>
      </c>
      <c r="E45" s="341">
        <f>C45/E$1</f>
        <v>21.592908888720945</v>
      </c>
      <c r="F45" s="315">
        <f>C45/F$1</f>
        <v>10.124813640148936</v>
      </c>
      <c r="G45" s="316">
        <f>C45/G$1</f>
        <v>15.494717269830817</v>
      </c>
      <c r="H45" s="104"/>
      <c r="I45" s="9">
        <v>80000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1:21" s="9" customFormat="1" ht="15.75">
      <c r="A46" s="28" t="s">
        <v>435</v>
      </c>
      <c r="B46" s="25"/>
      <c r="C46" s="70">
        <v>60000</v>
      </c>
      <c r="D46" s="340">
        <f>C46/D$1</f>
        <v>15.189873417721518</v>
      </c>
      <c r="E46" s="341">
        <f>C46/E$1</f>
        <v>16.194681666540706</v>
      </c>
      <c r="F46" s="315">
        <f>C46/F$1</f>
        <v>7.593610230111702</v>
      </c>
      <c r="G46" s="316">
        <f>C46/G$1</f>
        <v>11.621037952373113</v>
      </c>
      <c r="H46" s="104"/>
      <c r="I46" s="78">
        <v>400000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1:21" s="9" customFormat="1" ht="15.75">
      <c r="A47" s="28" t="s">
        <v>436</v>
      </c>
      <c r="B47" s="25"/>
      <c r="C47" s="70">
        <v>250000</v>
      </c>
      <c r="D47" s="340">
        <f>C47/D$1</f>
        <v>63.29113924050633</v>
      </c>
      <c r="E47" s="341">
        <f>C47/E$1</f>
        <v>67.47784027725295</v>
      </c>
      <c r="F47" s="315">
        <f>C47/F$1</f>
        <v>31.640042625465426</v>
      </c>
      <c r="G47" s="316">
        <f>C47/G$1</f>
        <v>48.4209914682213</v>
      </c>
      <c r="H47" s="104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1:21" s="9" customFormat="1" ht="15.75">
      <c r="A48" s="28"/>
      <c r="B48" s="25"/>
      <c r="C48" s="70"/>
      <c r="D48" s="340"/>
      <c r="E48" s="341"/>
      <c r="F48" s="315"/>
      <c r="G48" s="316"/>
      <c r="H48" s="104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1:21" s="9" customFormat="1" ht="15.75">
      <c r="A49" s="28" t="s">
        <v>551</v>
      </c>
      <c r="B49" s="25"/>
      <c r="C49" s="70">
        <v>626000</v>
      </c>
      <c r="D49" s="340">
        <f aca="true" t="shared" si="4" ref="D49:D57">C49/D$1</f>
        <v>158.48101265822785</v>
      </c>
      <c r="E49" s="341">
        <f aca="true" t="shared" si="5" ref="E49:E57">C49/E$1</f>
        <v>168.9645120542414</v>
      </c>
      <c r="F49" s="315">
        <f aca="true" t="shared" si="6" ref="F49:F57">C49/F$1</f>
        <v>79.22666673416542</v>
      </c>
      <c r="G49" s="316">
        <f aca="true" t="shared" si="7" ref="G49:G57">C49/G$1</f>
        <v>121.24616263642613</v>
      </c>
      <c r="H49" s="104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1:21" s="9" customFormat="1" ht="15.75">
      <c r="A50" s="28" t="s">
        <v>435</v>
      </c>
      <c r="B50" s="25"/>
      <c r="C50" s="70">
        <v>130000</v>
      </c>
      <c r="D50" s="340">
        <f t="shared" si="4"/>
        <v>32.91139240506329</v>
      </c>
      <c r="E50" s="341">
        <f t="shared" si="5"/>
        <v>35.08847694417153</v>
      </c>
      <c r="F50" s="315">
        <f t="shared" si="6"/>
        <v>16.452822165242022</v>
      </c>
      <c r="G50" s="316">
        <f t="shared" si="7"/>
        <v>25.178915563475076</v>
      </c>
      <c r="H50" s="104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1:21" s="9" customFormat="1" ht="15.75">
      <c r="A51" s="28"/>
      <c r="B51" s="25"/>
      <c r="C51" s="70"/>
      <c r="D51" s="340">
        <f t="shared" si="4"/>
        <v>0</v>
      </c>
      <c r="E51" s="341">
        <f t="shared" si="5"/>
        <v>0</v>
      </c>
      <c r="F51" s="315">
        <f t="shared" si="6"/>
        <v>0</v>
      </c>
      <c r="G51" s="316">
        <f t="shared" si="7"/>
        <v>0</v>
      </c>
      <c r="H51" s="104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1:21" s="9" customFormat="1" ht="15.75">
      <c r="A52" s="28"/>
      <c r="B52" s="25"/>
      <c r="C52" s="70"/>
      <c r="D52" s="340">
        <f t="shared" si="4"/>
        <v>0</v>
      </c>
      <c r="E52" s="341">
        <f t="shared" si="5"/>
        <v>0</v>
      </c>
      <c r="F52" s="315">
        <f t="shared" si="6"/>
        <v>0</v>
      </c>
      <c r="G52" s="316">
        <f t="shared" si="7"/>
        <v>0</v>
      </c>
      <c r="H52" s="104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1:21" s="9" customFormat="1" ht="15.75">
      <c r="A53" s="28"/>
      <c r="B53" s="25"/>
      <c r="C53" s="70"/>
      <c r="D53" s="340">
        <f t="shared" si="4"/>
        <v>0</v>
      </c>
      <c r="E53" s="341">
        <f t="shared" si="5"/>
        <v>0</v>
      </c>
      <c r="F53" s="315">
        <f t="shared" si="6"/>
        <v>0</v>
      </c>
      <c r="G53" s="316">
        <f t="shared" si="7"/>
        <v>0</v>
      </c>
      <c r="H53" s="104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1:21" s="9" customFormat="1" ht="15.75">
      <c r="A54" s="28"/>
      <c r="B54" s="25"/>
      <c r="C54" s="70"/>
      <c r="D54" s="340">
        <f t="shared" si="4"/>
        <v>0</v>
      </c>
      <c r="E54" s="341">
        <f t="shared" si="5"/>
        <v>0</v>
      </c>
      <c r="F54" s="315">
        <f t="shared" si="6"/>
        <v>0</v>
      </c>
      <c r="G54" s="316">
        <f t="shared" si="7"/>
        <v>0</v>
      </c>
      <c r="H54" s="104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1:21" s="9" customFormat="1" ht="15.75">
      <c r="A55" s="28"/>
      <c r="B55" s="25"/>
      <c r="C55" s="70"/>
      <c r="D55" s="340">
        <f t="shared" si="4"/>
        <v>0</v>
      </c>
      <c r="E55" s="341">
        <f t="shared" si="5"/>
        <v>0</v>
      </c>
      <c r="F55" s="315">
        <f t="shared" si="6"/>
        <v>0</v>
      </c>
      <c r="G55" s="316">
        <f t="shared" si="7"/>
        <v>0</v>
      </c>
      <c r="H55" s="104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s="9" customFormat="1" ht="15.75">
      <c r="A56" s="28"/>
      <c r="B56" s="25"/>
      <c r="C56" s="70"/>
      <c r="D56" s="340">
        <f t="shared" si="4"/>
        <v>0</v>
      </c>
      <c r="E56" s="341">
        <f t="shared" si="5"/>
        <v>0</v>
      </c>
      <c r="F56" s="315">
        <f t="shared" si="6"/>
        <v>0</v>
      </c>
      <c r="G56" s="316">
        <f t="shared" si="7"/>
        <v>0</v>
      </c>
      <c r="H56" s="104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s="9" customFormat="1" ht="16.5" thickBot="1">
      <c r="A57" s="72" t="s">
        <v>441</v>
      </c>
      <c r="B57" s="25"/>
      <c r="C57" s="105">
        <v>600000</v>
      </c>
      <c r="D57" s="340">
        <f t="shared" si="4"/>
        <v>151.8987341772152</v>
      </c>
      <c r="E57" s="341">
        <f t="shared" si="5"/>
        <v>161.94681666540708</v>
      </c>
      <c r="F57" s="315">
        <f t="shared" si="6"/>
        <v>75.93610230111702</v>
      </c>
      <c r="G57" s="316">
        <f t="shared" si="7"/>
        <v>116.21037952373112</v>
      </c>
      <c r="H57" s="104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s="9" customFormat="1" ht="16.5" thickBot="1">
      <c r="A58" s="342" t="s">
        <v>509</v>
      </c>
      <c r="B58" s="343"/>
      <c r="C58" s="432">
        <f>SUM(C45:C57)</f>
        <v>1746000</v>
      </c>
      <c r="D58" s="433">
        <f>C58/D$1</f>
        <v>442.0253164556962</v>
      </c>
      <c r="E58" s="345">
        <f>C58/E$1</f>
        <v>471.2652364963346</v>
      </c>
      <c r="F58" s="275">
        <f>C58/F$1</f>
        <v>220.97405769625053</v>
      </c>
      <c r="G58" s="276">
        <f>C58/G$1</f>
        <v>338.17220441405755</v>
      </c>
      <c r="H58" s="228"/>
      <c r="I58" s="78">
        <f>SUM(I39:I47)</f>
        <v>1175000</v>
      </c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s="9" customFormat="1" ht="15.75">
      <c r="A59" s="52"/>
      <c r="B59" s="2"/>
      <c r="C59" s="426"/>
      <c r="D59" s="318"/>
      <c r="E59" s="346"/>
      <c r="F59" s="273"/>
      <c r="G59" s="274"/>
      <c r="H59" s="104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s="9" customFormat="1" ht="16.5" thickBot="1">
      <c r="A60" s="41"/>
      <c r="B60" s="32"/>
      <c r="C60" s="187"/>
      <c r="D60" s="260"/>
      <c r="E60" s="261"/>
      <c r="F60" s="262"/>
      <c r="G60" s="263"/>
      <c r="H60" s="116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1:21" s="9" customFormat="1" ht="19.5" thickBot="1">
      <c r="A61" s="436" t="s">
        <v>510</v>
      </c>
      <c r="B61" s="343"/>
      <c r="C61" s="427">
        <f>SUM(C36+C42+C58)</f>
        <v>3667200</v>
      </c>
      <c r="D61" s="317"/>
      <c r="E61" s="345"/>
      <c r="F61" s="275"/>
      <c r="G61" s="437"/>
      <c r="H61" s="306"/>
      <c r="I61" s="389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1:21" s="9" customFormat="1" ht="15.75">
      <c r="A62" s="25"/>
      <c r="B62" s="110"/>
      <c r="C62" s="110"/>
      <c r="D62" s="257"/>
      <c r="E62" s="257"/>
      <c r="F62" s="257"/>
      <c r="G62" s="257"/>
      <c r="H62" s="104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1:21" s="9" customFormat="1" ht="15.75">
      <c r="A63" s="72" t="s">
        <v>9</v>
      </c>
      <c r="B63" s="110"/>
      <c r="C63" s="78">
        <f>H7-C61</f>
        <v>-3667200</v>
      </c>
      <c r="D63" s="340">
        <f>C63/D$1</f>
        <v>-928.4050632911392</v>
      </c>
      <c r="E63" s="341">
        <f>C63/E$1</f>
        <v>-989.8189434589681</v>
      </c>
      <c r="F63" s="315">
        <f>C63/F$1</f>
        <v>-464.1214572644272</v>
      </c>
      <c r="G63" s="316">
        <f>C63/G$1</f>
        <v>-710.2778396490446</v>
      </c>
      <c r="H63" s="104"/>
      <c r="I63" s="78"/>
      <c r="J63" s="78"/>
      <c r="K63" s="312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21" s="9" customFormat="1" ht="15.75">
      <c r="A64" s="25"/>
      <c r="B64" s="78"/>
      <c r="C64" s="78"/>
      <c r="D64" s="257"/>
      <c r="E64" s="257"/>
      <c r="F64" s="257"/>
      <c r="G64" s="257"/>
      <c r="H64" s="104"/>
      <c r="I64" s="78"/>
      <c r="J64" s="78"/>
      <c r="K64" s="312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1" s="9" customFormat="1" ht="15.75">
      <c r="A65" s="25"/>
      <c r="B65" s="78"/>
      <c r="C65" s="78"/>
      <c r="D65" s="257"/>
      <c r="E65" s="257"/>
      <c r="F65" s="257"/>
      <c r="G65" s="257"/>
      <c r="H65" s="104"/>
      <c r="I65" s="78"/>
      <c r="J65" s="78"/>
      <c r="K65" s="312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1:21" s="9" customFormat="1" ht="15.75">
      <c r="A66" s="25"/>
      <c r="B66" s="78"/>
      <c r="C66" s="78"/>
      <c r="D66" s="257"/>
      <c r="E66" s="257"/>
      <c r="F66" s="257"/>
      <c r="G66" s="257"/>
      <c r="H66" s="104"/>
      <c r="I66" s="78"/>
      <c r="J66" s="28"/>
      <c r="K66" s="313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15.75">
      <c r="A67" s="25"/>
      <c r="B67" s="25"/>
      <c r="C67" s="25"/>
      <c r="D67" s="259"/>
      <c r="E67" s="259"/>
      <c r="F67" s="259"/>
      <c r="G67" s="259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ht="15.75">
      <c r="A68" s="25"/>
      <c r="B68" s="25"/>
      <c r="C68" s="25"/>
      <c r="D68" s="259"/>
      <c r="E68" s="259"/>
      <c r="F68" s="259"/>
      <c r="G68" s="259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5.75">
      <c r="A69" s="25"/>
      <c r="B69" s="25"/>
      <c r="C69" s="25"/>
      <c r="D69" s="259"/>
      <c r="E69" s="259"/>
      <c r="F69" s="259"/>
      <c r="G69" s="259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5.75">
      <c r="A70" s="25"/>
      <c r="B70" s="25"/>
      <c r="C70" s="25"/>
      <c r="D70" s="25"/>
      <c r="E70" s="25"/>
      <c r="F70" s="25"/>
      <c r="G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ht="15.75">
      <c r="A71" s="25"/>
      <c r="B71" s="25"/>
      <c r="C71" s="25"/>
      <c r="D71" s="25"/>
      <c r="E71" s="25"/>
      <c r="F71" s="25"/>
      <c r="G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5.75">
      <c r="A72" s="25"/>
      <c r="B72" s="25"/>
      <c r="C72" s="25"/>
      <c r="D72" s="25"/>
      <c r="E72" s="25"/>
      <c r="F72" s="25"/>
      <c r="G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ht="15.75">
      <c r="A73" s="25"/>
      <c r="B73" s="25"/>
      <c r="C73" s="25"/>
      <c r="D73" s="25"/>
      <c r="E73" s="25"/>
      <c r="F73" s="25"/>
      <c r="G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ht="15.75">
      <c r="A74" s="25"/>
      <c r="B74" s="25"/>
      <c r="C74" s="25"/>
      <c r="D74" s="25"/>
      <c r="E74" s="25"/>
      <c r="F74" s="25"/>
      <c r="G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ht="15.75">
      <c r="A75" s="25"/>
      <c r="B75" s="25"/>
      <c r="C75" s="25"/>
      <c r="D75" s="25"/>
      <c r="E75" s="25"/>
      <c r="F75" s="25"/>
      <c r="G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ht="15.75">
      <c r="A76" s="25"/>
      <c r="B76" s="25"/>
      <c r="C76" s="25"/>
      <c r="D76" s="25"/>
      <c r="E76" s="25"/>
      <c r="F76" s="25"/>
      <c r="G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ht="15.75">
      <c r="A77" s="25"/>
      <c r="B77" s="25"/>
      <c r="C77" s="25"/>
      <c r="D77" s="25"/>
      <c r="E77" s="25"/>
      <c r="F77" s="25"/>
      <c r="G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ht="15.75">
      <c r="A78" s="25"/>
      <c r="B78" s="25"/>
      <c r="C78" s="25"/>
      <c r="D78" s="25"/>
      <c r="E78" s="25"/>
      <c r="F78" s="25"/>
      <c r="G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ht="15.75">
      <c r="A79" s="25"/>
      <c r="B79" s="25"/>
      <c r="C79" s="25"/>
      <c r="D79" s="25"/>
      <c r="E79" s="25"/>
      <c r="F79" s="25"/>
      <c r="G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ht="15.75">
      <c r="A80" s="25"/>
      <c r="B80" s="25"/>
      <c r="C80" s="25"/>
      <c r="D80" s="25"/>
      <c r="E80" s="25"/>
      <c r="F80" s="25"/>
      <c r="G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ht="15.75">
      <c r="A81" s="25"/>
      <c r="B81" s="25"/>
      <c r="C81" s="25"/>
      <c r="D81" s="25"/>
      <c r="E81" s="25"/>
      <c r="F81" s="25"/>
      <c r="G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5.75">
      <c r="A82" s="25"/>
      <c r="B82" s="25"/>
      <c r="C82" s="25"/>
      <c r="D82" s="25"/>
      <c r="E82" s="25"/>
      <c r="F82" s="25"/>
      <c r="G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ht="15.75">
      <c r="A83" s="25"/>
      <c r="B83" s="25"/>
      <c r="C83" s="25"/>
      <c r="D83" s="25"/>
      <c r="E83" s="25"/>
      <c r="F83" s="25"/>
      <c r="G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2:21" ht="15.75">
      <c r="B84" s="25"/>
      <c r="C84" s="25"/>
      <c r="D84" s="25"/>
      <c r="E84" s="25"/>
      <c r="F84" s="25"/>
      <c r="G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2:21" ht="15.75">
      <c r="B85" s="25"/>
      <c r="C85" s="25"/>
      <c r="D85" s="25"/>
      <c r="E85" s="25"/>
      <c r="F85" s="25"/>
      <c r="G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2:21" ht="15.75">
      <c r="B86" s="25"/>
      <c r="C86" s="25"/>
      <c r="D86" s="25"/>
      <c r="E86" s="25"/>
      <c r="F86" s="25"/>
      <c r="G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2:21" ht="15.75">
      <c r="B87" s="25"/>
      <c r="C87" s="25"/>
      <c r="D87" s="25"/>
      <c r="E87" s="25"/>
      <c r="F87" s="25"/>
      <c r="G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2:21" ht="15.75">
      <c r="B88" s="25"/>
      <c r="C88" s="25"/>
      <c r="D88" s="25"/>
      <c r="E88" s="25"/>
      <c r="F88" s="25"/>
      <c r="G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2:21" ht="15.75">
      <c r="B89" s="25"/>
      <c r="C89" s="25"/>
      <c r="D89" s="25"/>
      <c r="E89" s="25"/>
      <c r="F89" s="25"/>
      <c r="G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2:21" ht="15.75">
      <c r="B90" s="25"/>
      <c r="C90" s="25"/>
      <c r="D90" s="25"/>
      <c r="E90" s="25"/>
      <c r="F90" s="25"/>
      <c r="G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2:21" ht="15.75">
      <c r="B91" s="25"/>
      <c r="C91" s="25"/>
      <c r="D91" s="25"/>
      <c r="E91" s="25"/>
      <c r="F91" s="25"/>
      <c r="G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0">
      <selection activeCell="A47" sqref="A47:A52"/>
    </sheetView>
  </sheetViews>
  <sheetFormatPr defaultColWidth="9.00390625" defaultRowHeight="15.75"/>
  <cols>
    <col min="1" max="1" width="30.50390625" style="0" customWidth="1"/>
    <col min="2" max="2" width="10.25390625" style="0" customWidth="1"/>
    <col min="3" max="4" width="9.00390625" style="4" customWidth="1"/>
    <col min="5" max="5" width="14.125" style="4" customWidth="1"/>
    <col min="6" max="6" width="9.00390625" style="4" customWidth="1"/>
    <col min="7" max="7" width="10.375" style="104" bestFit="1" customWidth="1"/>
    <col min="8" max="8" width="9.00390625" style="25" customWidth="1"/>
    <col min="9" max="16384" width="9.00390625" style="18" customWidth="1"/>
  </cols>
  <sheetData>
    <row r="1" spans="3:6" ht="16.5" thickBot="1">
      <c r="C1" s="43" t="s">
        <v>299</v>
      </c>
      <c r="D1" s="206" t="s">
        <v>300</v>
      </c>
      <c r="E1" s="44" t="s">
        <v>305</v>
      </c>
      <c r="F1" s="179" t="s">
        <v>306</v>
      </c>
    </row>
    <row r="2" spans="1:9" ht="21">
      <c r="A2" s="223" t="s">
        <v>181</v>
      </c>
      <c r="B2" s="25"/>
      <c r="C2" s="43">
        <f>Totals!$E$2</f>
        <v>3950</v>
      </c>
      <c r="D2" s="203">
        <f>Totals!$F$2</f>
        <v>3704.92</v>
      </c>
      <c r="E2" s="204">
        <f>Totals!$G$2</f>
        <v>7901.38</v>
      </c>
      <c r="F2" s="205">
        <f>Totals!$H$2</f>
        <v>5163.05</v>
      </c>
      <c r="G2" s="116" t="s">
        <v>0</v>
      </c>
      <c r="H2" s="33"/>
      <c r="I2" s="9"/>
    </row>
    <row r="3" spans="1:9" ht="15.75">
      <c r="A3" s="37" t="s">
        <v>1</v>
      </c>
      <c r="B3" s="29" t="s">
        <v>50</v>
      </c>
      <c r="C3" s="340">
        <f aca="true" t="shared" si="0" ref="C3:C8">E3*E$2/C$2</f>
        <v>1656.629335341772</v>
      </c>
      <c r="D3" s="341">
        <f aca="true" t="shared" si="1" ref="D3:D8">E3*E$2/D$2</f>
        <v>1766.2151610831002</v>
      </c>
      <c r="E3" s="57">
        <v>828.17</v>
      </c>
      <c r="F3" s="316">
        <f aca="true" t="shared" si="2" ref="F3:F8">E3*E$2/F$2</f>
        <v>1267.4070316189072</v>
      </c>
      <c r="G3" s="105">
        <f aca="true" t="shared" si="3" ref="G3:G8">E$2*E3</f>
        <v>6543685.8746</v>
      </c>
      <c r="H3" s="88"/>
      <c r="I3" s="161"/>
    </row>
    <row r="4" spans="1:9" ht="15.75">
      <c r="A4" s="86"/>
      <c r="B4" s="97" t="s">
        <v>498</v>
      </c>
      <c r="C4" s="340">
        <f t="shared" si="0"/>
        <v>300.05240506329113</v>
      </c>
      <c r="D4" s="341">
        <f t="shared" si="1"/>
        <v>319.90083456592856</v>
      </c>
      <c r="E4" s="57">
        <v>150</v>
      </c>
      <c r="F4" s="316">
        <f t="shared" si="2"/>
        <v>229.55559214030467</v>
      </c>
      <c r="G4" s="104">
        <f t="shared" si="3"/>
        <v>1185207</v>
      </c>
      <c r="H4" s="88"/>
      <c r="I4" s="161"/>
    </row>
    <row r="5" spans="1:9" ht="15.75">
      <c r="A5" s="86"/>
      <c r="B5" s="97"/>
      <c r="C5" s="340">
        <f t="shared" si="0"/>
        <v>200.03493670886076</v>
      </c>
      <c r="D5" s="341">
        <f t="shared" si="1"/>
        <v>213.26722304395236</v>
      </c>
      <c r="E5" s="57">
        <v>100</v>
      </c>
      <c r="F5" s="316">
        <f t="shared" si="2"/>
        <v>153.03706142686977</v>
      </c>
      <c r="G5" s="104">
        <f t="shared" si="3"/>
        <v>790138</v>
      </c>
      <c r="H5" s="88"/>
      <c r="I5" s="161"/>
    </row>
    <row r="6" spans="1:9" ht="15.75">
      <c r="A6" s="86"/>
      <c r="B6" s="97" t="s">
        <v>578</v>
      </c>
      <c r="C6" s="340">
        <f t="shared" si="0"/>
        <v>1200.2096202531645</v>
      </c>
      <c r="D6" s="341">
        <f t="shared" si="1"/>
        <v>1279.6033382637142</v>
      </c>
      <c r="E6" s="57">
        <v>600</v>
      </c>
      <c r="F6" s="316">
        <f t="shared" si="2"/>
        <v>918.2223685612187</v>
      </c>
      <c r="G6" s="104">
        <f t="shared" si="3"/>
        <v>4740828</v>
      </c>
      <c r="H6" s="88"/>
      <c r="I6" s="161"/>
    </row>
    <row r="7" spans="1:9" ht="16.5" thickBot="1">
      <c r="A7" s="86"/>
      <c r="B7" s="97"/>
      <c r="C7" s="260">
        <f t="shared" si="0"/>
        <v>0</v>
      </c>
      <c r="D7" s="261">
        <f t="shared" si="1"/>
        <v>0</v>
      </c>
      <c r="E7" s="172"/>
      <c r="F7" s="263">
        <f t="shared" si="2"/>
        <v>0</v>
      </c>
      <c r="G7" s="116">
        <f t="shared" si="3"/>
        <v>0</v>
      </c>
      <c r="H7" s="88"/>
      <c r="I7" s="161"/>
    </row>
    <row r="8" spans="1:9" ht="19.5" thickBot="1">
      <c r="A8" s="436" t="s">
        <v>502</v>
      </c>
      <c r="B8" s="471"/>
      <c r="C8" s="317">
        <f t="shared" si="0"/>
        <v>3356.926297367089</v>
      </c>
      <c r="D8" s="345">
        <f t="shared" si="1"/>
        <v>3578.9865569566955</v>
      </c>
      <c r="E8" s="285">
        <f>SUM(E3:E7)</f>
        <v>1678.17</v>
      </c>
      <c r="F8" s="437">
        <f t="shared" si="2"/>
        <v>2568.2220537473004</v>
      </c>
      <c r="G8" s="306">
        <f t="shared" si="3"/>
        <v>13259858.8746</v>
      </c>
      <c r="H8" s="387"/>
      <c r="I8" s="161"/>
    </row>
    <row r="9" spans="1:9" ht="15.75">
      <c r="A9" s="441"/>
      <c r="B9" s="523"/>
      <c r="C9" s="8"/>
      <c r="D9" s="8"/>
      <c r="E9" s="487"/>
      <c r="F9" s="8"/>
      <c r="G9" s="111"/>
      <c r="H9" s="88"/>
      <c r="I9" s="17"/>
    </row>
    <row r="10" spans="1:9" ht="15.75">
      <c r="A10" s="33" t="s">
        <v>323</v>
      </c>
      <c r="B10" s="104">
        <v>1500000</v>
      </c>
      <c r="C10" s="84">
        <f>B10/C$2</f>
        <v>379.746835443038</v>
      </c>
      <c r="D10" s="45">
        <f>B10/D$2</f>
        <v>404.8670416635177</v>
      </c>
      <c r="E10" s="57">
        <f>B10/E$2</f>
        <v>189.84025575279256</v>
      </c>
      <c r="F10" s="85">
        <f>B10/F$2</f>
        <v>290.5259488093278</v>
      </c>
      <c r="H10" s="88"/>
      <c r="I10" s="161"/>
    </row>
    <row r="11" spans="1:9" ht="15.75">
      <c r="A11" s="33" t="s">
        <v>214</v>
      </c>
      <c r="B11" s="104">
        <v>30000</v>
      </c>
      <c r="C11" s="84">
        <f aca="true" t="shared" si="4" ref="C11:C22">B11/C$2</f>
        <v>7.594936708860759</v>
      </c>
      <c r="D11" s="45">
        <f aca="true" t="shared" si="5" ref="D11:D22">B11/D$2</f>
        <v>8.097340833270353</v>
      </c>
      <c r="E11" s="57">
        <f aca="true" t="shared" si="6" ref="E11:E22">B11/E$2</f>
        <v>3.796805115055851</v>
      </c>
      <c r="F11" s="85">
        <f aca="true" t="shared" si="7" ref="F11:F22">B11/F$2</f>
        <v>5.8105189761865566</v>
      </c>
      <c r="H11" s="88"/>
      <c r="I11" s="15"/>
    </row>
    <row r="12" spans="1:9" ht="15.75">
      <c r="A12" s="33" t="s">
        <v>215</v>
      </c>
      <c r="B12" s="104">
        <v>350000</v>
      </c>
      <c r="C12" s="84">
        <f t="shared" si="4"/>
        <v>88.60759493670886</v>
      </c>
      <c r="D12" s="45">
        <f t="shared" si="5"/>
        <v>94.46897638815413</v>
      </c>
      <c r="E12" s="57">
        <f t="shared" si="6"/>
        <v>44.29605967565159</v>
      </c>
      <c r="F12" s="85">
        <f t="shared" si="7"/>
        <v>67.78938805550982</v>
      </c>
      <c r="H12" s="88"/>
      <c r="I12" s="161"/>
    </row>
    <row r="13" spans="1:9" ht="15.75">
      <c r="A13" s="33" t="s">
        <v>216</v>
      </c>
      <c r="B13" s="104">
        <v>400000</v>
      </c>
      <c r="C13" s="84">
        <f t="shared" si="4"/>
        <v>101.26582278481013</v>
      </c>
      <c r="D13" s="45">
        <f t="shared" si="5"/>
        <v>107.96454444360472</v>
      </c>
      <c r="E13" s="57">
        <f t="shared" si="6"/>
        <v>50.62406820074468</v>
      </c>
      <c r="F13" s="85">
        <f t="shared" si="7"/>
        <v>77.47358634915408</v>
      </c>
      <c r="H13" s="88"/>
      <c r="I13" s="161"/>
    </row>
    <row r="14" spans="1:9" ht="15.75">
      <c r="A14" s="33" t="s">
        <v>217</v>
      </c>
      <c r="B14" s="104">
        <v>250000</v>
      </c>
      <c r="C14" s="84">
        <f t="shared" si="4"/>
        <v>63.29113924050633</v>
      </c>
      <c r="D14" s="45">
        <f t="shared" si="5"/>
        <v>67.47784027725295</v>
      </c>
      <c r="E14" s="57">
        <f t="shared" si="6"/>
        <v>31.640042625465426</v>
      </c>
      <c r="F14" s="85">
        <f t="shared" si="7"/>
        <v>48.4209914682213</v>
      </c>
      <c r="H14" s="88"/>
      <c r="I14" s="161"/>
    </row>
    <row r="15" spans="1:9" ht="15.75">
      <c r="A15" s="33" t="s">
        <v>96</v>
      </c>
      <c r="B15" s="104">
        <v>650000</v>
      </c>
      <c r="C15" s="84">
        <f t="shared" si="4"/>
        <v>164.55696202531647</v>
      </c>
      <c r="D15" s="45">
        <f t="shared" si="5"/>
        <v>175.44238472085766</v>
      </c>
      <c r="E15" s="57">
        <f t="shared" si="6"/>
        <v>82.2641108262101</v>
      </c>
      <c r="F15" s="85">
        <f t="shared" si="7"/>
        <v>125.89457781737538</v>
      </c>
      <c r="H15" s="88"/>
      <c r="I15" s="161"/>
    </row>
    <row r="16" spans="1:9" ht="15.75">
      <c r="A16" s="33" t="s">
        <v>218</v>
      </c>
      <c r="B16" s="104">
        <v>150000</v>
      </c>
      <c r="C16" s="84">
        <f t="shared" si="4"/>
        <v>37.9746835443038</v>
      </c>
      <c r="D16" s="45">
        <f t="shared" si="5"/>
        <v>40.48670416635177</v>
      </c>
      <c r="E16" s="57">
        <f t="shared" si="6"/>
        <v>18.984025575279254</v>
      </c>
      <c r="F16" s="85">
        <f t="shared" si="7"/>
        <v>29.05259488093278</v>
      </c>
      <c r="H16" s="88"/>
      <c r="I16" s="161"/>
    </row>
    <row r="17" spans="1:9" ht="15.75">
      <c r="A17" s="33" t="s">
        <v>219</v>
      </c>
      <c r="B17" s="104">
        <v>120000</v>
      </c>
      <c r="C17" s="84">
        <f t="shared" si="4"/>
        <v>30.379746835443036</v>
      </c>
      <c r="D17" s="45">
        <f t="shared" si="5"/>
        <v>32.38936333308141</v>
      </c>
      <c r="E17" s="57">
        <f t="shared" si="6"/>
        <v>15.187220460223404</v>
      </c>
      <c r="F17" s="85">
        <f t="shared" si="7"/>
        <v>23.242075904746226</v>
      </c>
      <c r="H17" s="88"/>
      <c r="I17" s="161"/>
    </row>
    <row r="18" spans="1:9" ht="15.75">
      <c r="A18" s="33" t="s">
        <v>220</v>
      </c>
      <c r="B18" s="104">
        <v>200000</v>
      </c>
      <c r="C18" s="84">
        <f t="shared" si="4"/>
        <v>50.63291139240506</v>
      </c>
      <c r="D18" s="45">
        <f t="shared" si="5"/>
        <v>53.98227222180236</v>
      </c>
      <c r="E18" s="57">
        <f t="shared" si="6"/>
        <v>25.31203410037234</v>
      </c>
      <c r="F18" s="85">
        <f t="shared" si="7"/>
        <v>38.73679317457704</v>
      </c>
      <c r="H18" s="88"/>
      <c r="I18" s="161"/>
    </row>
    <row r="19" spans="1:9" ht="15.75">
      <c r="A19" s="33" t="s">
        <v>221</v>
      </c>
      <c r="B19" s="104">
        <v>100000</v>
      </c>
      <c r="C19" s="84">
        <f t="shared" si="4"/>
        <v>25.31645569620253</v>
      </c>
      <c r="D19" s="45">
        <f t="shared" si="5"/>
        <v>26.99113611090118</v>
      </c>
      <c r="E19" s="57">
        <f t="shared" si="6"/>
        <v>12.65601705018617</v>
      </c>
      <c r="F19" s="85">
        <f t="shared" si="7"/>
        <v>19.36839658728852</v>
      </c>
      <c r="H19" s="88"/>
      <c r="I19" s="161"/>
    </row>
    <row r="20" spans="1:9" ht="15.75">
      <c r="A20" s="33" t="s">
        <v>222</v>
      </c>
      <c r="B20" s="104">
        <v>400000</v>
      </c>
      <c r="C20" s="84">
        <f t="shared" si="4"/>
        <v>101.26582278481013</v>
      </c>
      <c r="D20" s="45">
        <f t="shared" si="5"/>
        <v>107.96454444360472</v>
      </c>
      <c r="E20" s="57">
        <f t="shared" si="6"/>
        <v>50.62406820074468</v>
      </c>
      <c r="F20" s="85">
        <f t="shared" si="7"/>
        <v>77.47358634915408</v>
      </c>
      <c r="H20" s="88"/>
      <c r="I20" s="161"/>
    </row>
    <row r="21" spans="1:9" ht="15.75">
      <c r="A21" s="33" t="s">
        <v>223</v>
      </c>
      <c r="B21" s="104">
        <v>250000</v>
      </c>
      <c r="C21" s="84">
        <f t="shared" si="4"/>
        <v>63.29113924050633</v>
      </c>
      <c r="D21" s="45">
        <f t="shared" si="5"/>
        <v>67.47784027725295</v>
      </c>
      <c r="E21" s="57">
        <f t="shared" si="6"/>
        <v>31.640042625465426</v>
      </c>
      <c r="F21" s="85">
        <f t="shared" si="7"/>
        <v>48.4209914682213</v>
      </c>
      <c r="H21" s="88"/>
      <c r="I21" s="161"/>
    </row>
    <row r="22" spans="1:9" ht="15.75">
      <c r="A22" s="33" t="s">
        <v>206</v>
      </c>
      <c r="B22" s="104">
        <v>400000</v>
      </c>
      <c r="C22" s="84">
        <f t="shared" si="4"/>
        <v>101.26582278481013</v>
      </c>
      <c r="D22" s="45">
        <f t="shared" si="5"/>
        <v>107.96454444360472</v>
      </c>
      <c r="E22" s="57">
        <f t="shared" si="6"/>
        <v>50.62406820074468</v>
      </c>
      <c r="F22" s="85">
        <f t="shared" si="7"/>
        <v>77.47358634915408</v>
      </c>
      <c r="G22" s="104">
        <f>SUM(B10:B22)</f>
        <v>4800000</v>
      </c>
      <c r="H22" s="88"/>
      <c r="I22" s="161"/>
    </row>
    <row r="23" spans="1:9" ht="15.75">
      <c r="A23" s="33"/>
      <c r="B23" s="104"/>
      <c r="C23" s="43"/>
      <c r="D23" s="54"/>
      <c r="E23" s="57"/>
      <c r="F23" s="56"/>
      <c r="H23" s="88"/>
      <c r="I23" s="161"/>
    </row>
    <row r="24" spans="1:9" ht="15.75">
      <c r="A24" s="33" t="s">
        <v>293</v>
      </c>
      <c r="B24" s="104">
        <v>800000</v>
      </c>
      <c r="C24" s="84">
        <f>B24/C$2</f>
        <v>202.53164556962025</v>
      </c>
      <c r="D24" s="45">
        <f>B24/D$2</f>
        <v>215.92908888720945</v>
      </c>
      <c r="E24" s="57">
        <f>B24/E$2</f>
        <v>101.24813640148936</v>
      </c>
      <c r="F24" s="85">
        <f>B24/F$2</f>
        <v>154.94717269830815</v>
      </c>
      <c r="H24" s="88"/>
      <c r="I24" s="161"/>
    </row>
    <row r="25" spans="1:9" ht="15.75">
      <c r="A25" s="33" t="s">
        <v>334</v>
      </c>
      <c r="B25" s="104">
        <v>930000</v>
      </c>
      <c r="C25" s="173">
        <f>B25/C$2</f>
        <v>235.44303797468353</v>
      </c>
      <c r="D25" s="171">
        <f>B25/D$2</f>
        <v>251.01756583138098</v>
      </c>
      <c r="E25" s="172">
        <f>B25/E$2</f>
        <v>117.70095856673137</v>
      </c>
      <c r="F25" s="221">
        <f>B25/F$2</f>
        <v>180.12608826178325</v>
      </c>
      <c r="H25" s="88"/>
      <c r="I25" s="161"/>
    </row>
    <row r="26" spans="1:9" ht="15.75">
      <c r="A26" s="33"/>
      <c r="B26" s="104"/>
      <c r="C26" s="173"/>
      <c r="D26" s="171"/>
      <c r="E26" s="172"/>
      <c r="F26" s="221"/>
      <c r="H26" s="88"/>
      <c r="I26" s="161"/>
    </row>
    <row r="27" spans="1:9" ht="15.75">
      <c r="A27" s="33" t="s">
        <v>549</v>
      </c>
      <c r="B27" s="104">
        <f>E27*$E$2</f>
        <v>39506.9</v>
      </c>
      <c r="C27" s="173">
        <f aca="true" t="shared" si="8" ref="C27:C40">B27/C$2</f>
        <v>10.001746835443038</v>
      </c>
      <c r="D27" s="171">
        <f aca="true" t="shared" si="9" ref="D27:D40">B27/D$2</f>
        <v>10.663361152197618</v>
      </c>
      <c r="E27" s="172">
        <v>5</v>
      </c>
      <c r="F27" s="221">
        <f aca="true" t="shared" si="10" ref="F27:F40">B27/F$2</f>
        <v>7.6518530713434885</v>
      </c>
      <c r="H27" s="88"/>
      <c r="I27" s="161"/>
    </row>
    <row r="28" spans="1:9" ht="15.75">
      <c r="A28" s="33" t="s">
        <v>550</v>
      </c>
      <c r="B28" s="104">
        <f>E28*$E$2</f>
        <v>737909.8782</v>
      </c>
      <c r="C28" s="173">
        <f t="shared" si="8"/>
        <v>186.81262739240506</v>
      </c>
      <c r="D28" s="171">
        <f t="shared" si="9"/>
        <v>199.17025960074713</v>
      </c>
      <c r="E28" s="172">
        <v>93.39</v>
      </c>
      <c r="F28" s="221">
        <f t="shared" si="10"/>
        <v>142.9213116665537</v>
      </c>
      <c r="H28" s="88"/>
      <c r="I28" s="161"/>
    </row>
    <row r="29" spans="1:9" ht="15.75">
      <c r="A29" s="33"/>
      <c r="B29" s="104">
        <f>E29*$E$2</f>
        <v>0</v>
      </c>
      <c r="C29" s="173">
        <f t="shared" si="8"/>
        <v>0</v>
      </c>
      <c r="D29" s="171">
        <f t="shared" si="9"/>
        <v>0</v>
      </c>
      <c r="E29" s="172">
        <v>0</v>
      </c>
      <c r="F29" s="221">
        <f t="shared" si="10"/>
        <v>0</v>
      </c>
      <c r="H29" s="88"/>
      <c r="I29" s="161"/>
    </row>
    <row r="30" spans="1:9" ht="15.75">
      <c r="A30" s="33" t="s">
        <v>565</v>
      </c>
      <c r="B30" s="104">
        <v>80000</v>
      </c>
      <c r="C30" s="84">
        <f t="shared" si="8"/>
        <v>20.253164556962027</v>
      </c>
      <c r="D30" s="45">
        <f t="shared" si="9"/>
        <v>21.592908888720945</v>
      </c>
      <c r="E30" s="57">
        <f aca="true" t="shared" si="11" ref="E30:E40">B30/E$2</f>
        <v>10.124813640148936</v>
      </c>
      <c r="F30" s="85">
        <f t="shared" si="10"/>
        <v>15.494717269830817</v>
      </c>
      <c r="H30" s="88"/>
      <c r="I30" s="161"/>
    </row>
    <row r="31" spans="1:9" ht="15.75">
      <c r="A31" s="33"/>
      <c r="B31" s="104">
        <v>0</v>
      </c>
      <c r="C31" s="84">
        <f t="shared" si="8"/>
        <v>0</v>
      </c>
      <c r="D31" s="45">
        <f t="shared" si="9"/>
        <v>0</v>
      </c>
      <c r="E31" s="57">
        <f t="shared" si="11"/>
        <v>0</v>
      </c>
      <c r="F31" s="85">
        <f t="shared" si="10"/>
        <v>0</v>
      </c>
      <c r="H31" s="88"/>
      <c r="I31" s="161"/>
    </row>
    <row r="32" spans="1:9" ht="15.75">
      <c r="A32" s="33"/>
      <c r="B32" s="104">
        <v>0</v>
      </c>
      <c r="C32" s="84">
        <f t="shared" si="8"/>
        <v>0</v>
      </c>
      <c r="D32" s="45">
        <f t="shared" si="9"/>
        <v>0</v>
      </c>
      <c r="E32" s="57">
        <f t="shared" si="11"/>
        <v>0</v>
      </c>
      <c r="F32" s="85">
        <f t="shared" si="10"/>
        <v>0</v>
      </c>
      <c r="H32" s="88"/>
      <c r="I32" s="161"/>
    </row>
    <row r="33" spans="1:9" ht="15.75">
      <c r="A33" s="33"/>
      <c r="B33" s="104">
        <v>0</v>
      </c>
      <c r="C33" s="84">
        <f t="shared" si="8"/>
        <v>0</v>
      </c>
      <c r="D33" s="45">
        <f t="shared" si="9"/>
        <v>0</v>
      </c>
      <c r="E33" s="57">
        <f t="shared" si="11"/>
        <v>0</v>
      </c>
      <c r="F33" s="85">
        <f t="shared" si="10"/>
        <v>0</v>
      </c>
      <c r="H33" s="88"/>
      <c r="I33" s="161"/>
    </row>
    <row r="34" spans="1:9" ht="15.75">
      <c r="A34" s="33"/>
      <c r="B34" s="104">
        <v>0</v>
      </c>
      <c r="C34" s="84">
        <f t="shared" si="8"/>
        <v>0</v>
      </c>
      <c r="D34" s="45">
        <f t="shared" si="9"/>
        <v>0</v>
      </c>
      <c r="E34" s="57">
        <f t="shared" si="11"/>
        <v>0</v>
      </c>
      <c r="F34" s="85">
        <f t="shared" si="10"/>
        <v>0</v>
      </c>
      <c r="H34" s="88"/>
      <c r="I34" s="161"/>
    </row>
    <row r="35" spans="1:9" ht="15.75">
      <c r="A35" s="33"/>
      <c r="B35" s="104">
        <v>0</v>
      </c>
      <c r="C35" s="84">
        <f t="shared" si="8"/>
        <v>0</v>
      </c>
      <c r="D35" s="45">
        <f t="shared" si="9"/>
        <v>0</v>
      </c>
      <c r="E35" s="57">
        <f t="shared" si="11"/>
        <v>0</v>
      </c>
      <c r="F35" s="85">
        <f t="shared" si="10"/>
        <v>0</v>
      </c>
      <c r="H35" s="88"/>
      <c r="I35" s="161"/>
    </row>
    <row r="36" spans="1:9" ht="15.75">
      <c r="A36" s="33"/>
      <c r="B36" s="104">
        <v>0</v>
      </c>
      <c r="C36" s="84">
        <f t="shared" si="8"/>
        <v>0</v>
      </c>
      <c r="D36" s="45">
        <f t="shared" si="9"/>
        <v>0</v>
      </c>
      <c r="E36" s="57">
        <f t="shared" si="11"/>
        <v>0</v>
      </c>
      <c r="F36" s="85">
        <f t="shared" si="10"/>
        <v>0</v>
      </c>
      <c r="H36" s="88"/>
      <c r="I36" s="161"/>
    </row>
    <row r="37" spans="1:9" ht="15.75">
      <c r="A37" s="486"/>
      <c r="B37" s="104">
        <v>0</v>
      </c>
      <c r="C37" s="84">
        <f t="shared" si="8"/>
        <v>0</v>
      </c>
      <c r="D37" s="45">
        <f t="shared" si="9"/>
        <v>0</v>
      </c>
      <c r="E37" s="57">
        <f t="shared" si="11"/>
        <v>0</v>
      </c>
      <c r="F37" s="85">
        <f t="shared" si="10"/>
        <v>0</v>
      </c>
      <c r="H37" s="88"/>
      <c r="I37" s="161"/>
    </row>
    <row r="38" spans="1:9" ht="15.75">
      <c r="A38" s="486"/>
      <c r="B38" s="104">
        <v>0</v>
      </c>
      <c r="C38" s="84">
        <f t="shared" si="8"/>
        <v>0</v>
      </c>
      <c r="D38" s="45">
        <f t="shared" si="9"/>
        <v>0</v>
      </c>
      <c r="E38" s="57">
        <f t="shared" si="11"/>
        <v>0</v>
      </c>
      <c r="F38" s="85">
        <f t="shared" si="10"/>
        <v>0</v>
      </c>
      <c r="H38" s="88"/>
      <c r="I38" s="161"/>
    </row>
    <row r="39" spans="1:9" ht="15.75">
      <c r="A39" s="486"/>
      <c r="B39" s="104">
        <v>0</v>
      </c>
      <c r="C39" s="84">
        <f t="shared" si="8"/>
        <v>0</v>
      </c>
      <c r="D39" s="45">
        <f t="shared" si="9"/>
        <v>0</v>
      </c>
      <c r="E39" s="57">
        <f t="shared" si="11"/>
        <v>0</v>
      </c>
      <c r="F39" s="85">
        <f t="shared" si="10"/>
        <v>0</v>
      </c>
      <c r="H39" s="88"/>
      <c r="I39" s="161"/>
    </row>
    <row r="40" spans="1:9" ht="16.5" thickBot="1">
      <c r="A40" s="486"/>
      <c r="B40" s="104">
        <v>0</v>
      </c>
      <c r="C40" s="84">
        <f t="shared" si="8"/>
        <v>0</v>
      </c>
      <c r="D40" s="45">
        <f t="shared" si="9"/>
        <v>0</v>
      </c>
      <c r="E40" s="57">
        <f t="shared" si="11"/>
        <v>0</v>
      </c>
      <c r="F40" s="85">
        <f t="shared" si="10"/>
        <v>0</v>
      </c>
      <c r="H40" s="88"/>
      <c r="I40" s="161"/>
    </row>
    <row r="41" spans="1:6" ht="16.5" thickBot="1">
      <c r="A41" s="183" t="s">
        <v>7</v>
      </c>
      <c r="B41" s="170">
        <f>SUM(B10:B30)</f>
        <v>7387416.7782000005</v>
      </c>
      <c r="C41" s="175">
        <f>B41/C$2</f>
        <v>1870.2320957468355</v>
      </c>
      <c r="D41" s="144">
        <f>B41/D$2</f>
        <v>1993.9477176835128</v>
      </c>
      <c r="E41" s="44">
        <f>B41/E$2</f>
        <v>934.9527270173058</v>
      </c>
      <c r="F41" s="207">
        <f>B41/F$2</f>
        <v>1430.8241791576686</v>
      </c>
    </row>
    <row r="42" spans="1:6" ht="15.75">
      <c r="A42" s="25"/>
      <c r="B42" s="111"/>
      <c r="C42" s="73"/>
      <c r="D42" s="73"/>
      <c r="E42" s="73"/>
      <c r="F42" s="73"/>
    </row>
    <row r="43" spans="1:6" ht="15.75">
      <c r="A43" s="72" t="s">
        <v>9</v>
      </c>
      <c r="B43" s="104">
        <f>G8-B41</f>
        <v>5872442.0964</v>
      </c>
      <c r="C43" s="84">
        <f>B43/C$2</f>
        <v>1486.6942016202531</v>
      </c>
      <c r="D43" s="45">
        <f>B43/D$2</f>
        <v>1585.0388392731827</v>
      </c>
      <c r="E43" s="57">
        <f>B43/E$2</f>
        <v>743.2172729826942</v>
      </c>
      <c r="F43" s="85">
        <f>B43/F$2</f>
        <v>1137.397874589632</v>
      </c>
    </row>
    <row r="44" spans="1:6" ht="15.75">
      <c r="A44" s="72"/>
      <c r="B44" s="104"/>
      <c r="C44" s="33"/>
      <c r="D44" s="33"/>
      <c r="E44" s="47"/>
      <c r="F44" s="33"/>
    </row>
    <row r="45" spans="1:6" ht="15.75">
      <c r="A45" s="72"/>
      <c r="B45" s="104"/>
      <c r="C45" s="33"/>
      <c r="D45" s="33"/>
      <c r="E45" s="47"/>
      <c r="F45" s="33"/>
    </row>
    <row r="46" spans="1:2" ht="15.75">
      <c r="A46" t="s">
        <v>181</v>
      </c>
      <c r="B46" s="104"/>
    </row>
    <row r="47" spans="1:2" ht="15.75">
      <c r="A47" t="s">
        <v>208</v>
      </c>
      <c r="B47" s="104"/>
    </row>
    <row r="48" spans="1:2" ht="15.75">
      <c r="A48" t="s">
        <v>209</v>
      </c>
      <c r="B48" s="104"/>
    </row>
    <row r="49" ht="15.75">
      <c r="A49" t="s">
        <v>210</v>
      </c>
    </row>
    <row r="50" ht="15.75">
      <c r="A50" t="s">
        <v>211</v>
      </c>
    </row>
    <row r="51" ht="15.75">
      <c r="A51" t="s">
        <v>212</v>
      </c>
    </row>
    <row r="52" ht="15.75">
      <c r="A52" t="s">
        <v>213</v>
      </c>
    </row>
  </sheetData>
  <sheetProtection/>
  <printOptions/>
  <pageMargins left="0.75" right="0.75" top="1" bottom="1" header="0.5" footer="0.5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15" sqref="B15"/>
    </sheetView>
  </sheetViews>
  <sheetFormatPr defaultColWidth="9.00390625" defaultRowHeight="15.75"/>
  <cols>
    <col min="1" max="1" width="33.50390625" style="0" customWidth="1"/>
    <col min="2" max="2" width="14.875" style="0" customWidth="1"/>
    <col min="3" max="3" width="10.50390625" style="0" bestFit="1" customWidth="1"/>
    <col min="4" max="5" width="9.125" style="0" bestFit="1" customWidth="1"/>
    <col min="6" max="6" width="10.375" style="0" customWidth="1"/>
    <col min="7" max="7" width="9.125" style="0" bestFit="1" customWidth="1"/>
    <col min="9" max="9" width="10.25390625" style="0" customWidth="1"/>
    <col min="10" max="10" width="13.625" style="0" customWidth="1"/>
  </cols>
  <sheetData>
    <row r="1" spans="1:13" ht="21.75" thickBot="1">
      <c r="A1" s="35" t="s">
        <v>473</v>
      </c>
      <c r="B1" s="39" t="s">
        <v>46</v>
      </c>
      <c r="C1" s="28"/>
      <c r="D1" s="43">
        <v>3200</v>
      </c>
      <c r="E1" s="54">
        <v>3112.23</v>
      </c>
      <c r="F1" s="526">
        <v>6247.68</v>
      </c>
      <c r="G1" s="56">
        <v>4922.56</v>
      </c>
      <c r="H1" s="131" t="s">
        <v>0</v>
      </c>
      <c r="I1" s="378" t="s">
        <v>479</v>
      </c>
      <c r="J1" s="379" t="s">
        <v>480</v>
      </c>
      <c r="K1" s="33"/>
      <c r="L1" s="33"/>
      <c r="M1" s="33"/>
    </row>
    <row r="2" spans="1:7" ht="16.5" thickBot="1">
      <c r="A2" s="92" t="s">
        <v>474</v>
      </c>
      <c r="B2" s="101"/>
      <c r="C2" s="101"/>
      <c r="D2" s="98" t="s">
        <v>299</v>
      </c>
      <c r="E2" s="99" t="s">
        <v>300</v>
      </c>
      <c r="F2" s="44" t="s">
        <v>305</v>
      </c>
      <c r="G2" s="132" t="s">
        <v>306</v>
      </c>
    </row>
    <row r="3" spans="1:8" ht="15.75">
      <c r="A3" s="92" t="s">
        <v>475</v>
      </c>
      <c r="B3" s="101">
        <v>39616</v>
      </c>
      <c r="C3" s="101"/>
      <c r="D3" s="340">
        <f>F3*F$1/D$1</f>
        <v>253.812</v>
      </c>
      <c r="E3" s="341">
        <f>F3*F$1/E$1</f>
        <v>260.96991546254617</v>
      </c>
      <c r="F3" s="527">
        <v>130</v>
      </c>
      <c r="G3" s="316">
        <f>F3*F$1/G$1</f>
        <v>164.99512448807124</v>
      </c>
      <c r="H3" s="145">
        <f>F3*F$1</f>
        <v>812198.4</v>
      </c>
    </row>
    <row r="4" spans="1:8" ht="15.75">
      <c r="A4" s="92" t="s">
        <v>476</v>
      </c>
      <c r="B4" s="101"/>
      <c r="C4" s="101"/>
      <c r="D4" s="340">
        <f>F4*F$1/D$1</f>
        <v>0</v>
      </c>
      <c r="E4" s="341">
        <f>F4*F$1/E$1</f>
        <v>0</v>
      </c>
      <c r="F4" s="375"/>
      <c r="G4" s="316">
        <f>F4*F$1/G$1</f>
        <v>0</v>
      </c>
      <c r="H4" s="145">
        <f>F4*F$1</f>
        <v>0</v>
      </c>
    </row>
    <row r="5" spans="1:8" ht="15.75">
      <c r="A5" s="92" t="s">
        <v>477</v>
      </c>
      <c r="B5" s="101"/>
      <c r="C5" s="101"/>
      <c r="D5" s="340">
        <f>F5*F$1/D$1</f>
        <v>0</v>
      </c>
      <c r="E5" s="341">
        <f>F5*F$1/E$1</f>
        <v>0</v>
      </c>
      <c r="F5" s="375"/>
      <c r="G5" s="316">
        <f>F5*F$1/G$1</f>
        <v>0</v>
      </c>
      <c r="H5" s="145">
        <f>F5*F$1</f>
        <v>0</v>
      </c>
    </row>
    <row r="6" spans="1:8" ht="16.5" thickBot="1">
      <c r="A6" s="92" t="s">
        <v>478</v>
      </c>
      <c r="B6" s="101"/>
      <c r="C6" s="101"/>
      <c r="D6" s="260">
        <f>F6*F$1/D$1</f>
        <v>0</v>
      </c>
      <c r="E6" s="261">
        <f>F6*F$1/E$1</f>
        <v>0</v>
      </c>
      <c r="F6" s="376"/>
      <c r="G6" s="263">
        <f>F6*F$1/G$1</f>
        <v>0</v>
      </c>
      <c r="H6" s="517">
        <f>F6*F$1</f>
        <v>0</v>
      </c>
    </row>
    <row r="7" spans="1:9" ht="19.5" thickBot="1">
      <c r="A7" s="436" t="s">
        <v>502</v>
      </c>
      <c r="B7" s="524"/>
      <c r="C7" s="472"/>
      <c r="D7" s="317">
        <f>F7*F$1/D$1</f>
        <v>253.812</v>
      </c>
      <c r="E7" s="345">
        <f>F7*F$1/E$1</f>
        <v>260.96991546254617</v>
      </c>
      <c r="F7" s="525">
        <f>SUM(F3:F6)</f>
        <v>130</v>
      </c>
      <c r="G7" s="437">
        <f>F7*F$1/G$1</f>
        <v>164.99512448807124</v>
      </c>
      <c r="H7" s="306">
        <f>F7*F$1</f>
        <v>812198.4</v>
      </c>
      <c r="I7" s="87"/>
    </row>
    <row r="8" spans="1:8" ht="15.75">
      <c r="A8" s="73"/>
      <c r="B8" s="73"/>
      <c r="C8" s="111"/>
      <c r="D8" s="73"/>
      <c r="E8" s="73"/>
      <c r="F8" s="2"/>
      <c r="G8" s="314"/>
      <c r="H8" s="91"/>
    </row>
    <row r="9" spans="1:8" ht="15.75">
      <c r="A9" s="209" t="s">
        <v>465</v>
      </c>
      <c r="B9" s="101">
        <v>39590</v>
      </c>
      <c r="C9" s="372">
        <v>250000</v>
      </c>
      <c r="D9" s="80">
        <f>C9/D$1</f>
        <v>78.125</v>
      </c>
      <c r="E9" s="66">
        <f>C9/E$1</f>
        <v>80.32825337458992</v>
      </c>
      <c r="F9" s="375">
        <f>C9/F$1</f>
        <v>40.01485351362425</v>
      </c>
      <c r="G9" s="350">
        <f>C9/G$1</f>
        <v>50.78658259117207</v>
      </c>
      <c r="H9" s="58"/>
    </row>
    <row r="10" spans="1:8" ht="15.75">
      <c r="A10" s="210" t="s">
        <v>465</v>
      </c>
      <c r="B10" s="101">
        <v>39610</v>
      </c>
      <c r="C10" s="373">
        <v>640000</v>
      </c>
      <c r="D10" s="80">
        <f>C10/D$1</f>
        <v>200</v>
      </c>
      <c r="E10" s="66">
        <f>C10/E$1</f>
        <v>205.6403286389502</v>
      </c>
      <c r="F10" s="375">
        <f>C10/F$1</f>
        <v>102.43802499487809</v>
      </c>
      <c r="G10" s="350">
        <f>C10/G$1</f>
        <v>130.0136514334005</v>
      </c>
      <c r="H10" s="58"/>
    </row>
    <row r="11" spans="8:9" ht="15.75">
      <c r="H11" s="58"/>
      <c r="I11" s="10"/>
    </row>
    <row r="12" spans="1:8" ht="18.75">
      <c r="A12" s="354"/>
      <c r="B12" s="33"/>
      <c r="C12" s="372"/>
      <c r="D12" s="80"/>
      <c r="E12" s="66"/>
      <c r="F12" s="375"/>
      <c r="G12" s="350"/>
      <c r="H12" s="58"/>
    </row>
    <row r="13" spans="1:8" ht="18.75">
      <c r="A13" s="354"/>
      <c r="B13" s="33"/>
      <c r="C13" s="374"/>
      <c r="D13" s="80"/>
      <c r="E13" s="66"/>
      <c r="F13" s="375"/>
      <c r="G13" s="350"/>
      <c r="H13" s="58"/>
    </row>
    <row r="14" ht="15.75">
      <c r="H14" s="58"/>
    </row>
    <row r="15" spans="1:8" ht="18.75">
      <c r="A15" s="354"/>
      <c r="B15" s="33"/>
      <c r="C15" s="374"/>
      <c r="D15" s="80"/>
      <c r="E15" s="66"/>
      <c r="F15" s="375"/>
      <c r="G15" s="350"/>
      <c r="H15" s="58"/>
    </row>
    <row r="16" spans="1:8" ht="18.75">
      <c r="A16" s="354"/>
      <c r="B16" s="33"/>
      <c r="C16" s="374"/>
      <c r="D16" s="80"/>
      <c r="E16" s="66"/>
      <c r="F16" s="375"/>
      <c r="G16" s="350"/>
      <c r="H16" s="58"/>
    </row>
    <row r="17" spans="1:8" ht="18.75">
      <c r="A17" s="354" t="s">
        <v>455</v>
      </c>
      <c r="B17" s="33"/>
      <c r="C17" s="374">
        <f>SUM(C9:C16)</f>
        <v>890000</v>
      </c>
      <c r="D17" s="80">
        <f>C17/D$1</f>
        <v>278.125</v>
      </c>
      <c r="E17" s="66">
        <f>C17/E$1</f>
        <v>285.96858201354013</v>
      </c>
      <c r="F17" s="375">
        <f>C17/F$1</f>
        <v>142.45287850850235</v>
      </c>
      <c r="G17" s="350">
        <f>C17/G$1</f>
        <v>180.80023402457257</v>
      </c>
      <c r="H17" s="58"/>
    </row>
    <row r="18" spans="1:8" ht="15.75">
      <c r="A18" s="33"/>
      <c r="B18" s="33"/>
      <c r="C18" s="374"/>
      <c r="D18" s="65"/>
      <c r="E18" s="65"/>
      <c r="F18" s="377"/>
      <c r="G18" s="371"/>
      <c r="H18" s="58"/>
    </row>
    <row r="19" spans="1:8" ht="15.75">
      <c r="A19" s="28" t="s">
        <v>9</v>
      </c>
      <c r="B19" s="28"/>
      <c r="C19" s="374">
        <f>H3-C17</f>
        <v>-77801.59999999998</v>
      </c>
      <c r="D19" s="80">
        <f>C19/D$1</f>
        <v>-24.31299999999999</v>
      </c>
      <c r="E19" s="66">
        <f>C19/E$1</f>
        <v>-24.998666550993974</v>
      </c>
      <c r="F19" s="375">
        <f>C19/F$1</f>
        <v>-12.452878508502351</v>
      </c>
      <c r="G19" s="68">
        <f>C19/G$1</f>
        <v>-15.805109536501327</v>
      </c>
      <c r="H19" s="58"/>
    </row>
    <row r="20" ht="15.75">
      <c r="H20" s="58"/>
    </row>
    <row r="21" ht="15.75">
      <c r="H21" s="58"/>
    </row>
    <row r="22" spans="1:8" ht="15.75">
      <c r="A22" t="s">
        <v>481</v>
      </c>
      <c r="H22" s="58"/>
    </row>
    <row r="23" ht="15.75">
      <c r="H23" s="58"/>
    </row>
    <row r="24" ht="15.75">
      <c r="H24" s="58"/>
    </row>
    <row r="25" ht="15.75">
      <c r="H25" s="81"/>
    </row>
    <row r="26" spans="1:8" ht="15.75">
      <c r="A26" t="s">
        <v>211</v>
      </c>
      <c r="H26" s="28"/>
    </row>
    <row r="27" spans="1:8" ht="15.75">
      <c r="A27" t="s">
        <v>226</v>
      </c>
      <c r="H27" s="28"/>
    </row>
    <row r="28" ht="15.75">
      <c r="A28" t="s">
        <v>212</v>
      </c>
    </row>
    <row r="29" ht="15.75">
      <c r="A29" t="s">
        <v>213</v>
      </c>
    </row>
    <row r="31" ht="15.75">
      <c r="A31" s="380" t="s">
        <v>466</v>
      </c>
    </row>
    <row r="32" ht="15.75">
      <c r="A32" s="380" t="s">
        <v>457</v>
      </c>
    </row>
    <row r="33" ht="15.75">
      <c r="A33" s="380" t="s">
        <v>482</v>
      </c>
    </row>
    <row r="34" ht="15.75">
      <c r="A34" s="380" t="s">
        <v>483</v>
      </c>
    </row>
    <row r="35" ht="15.75">
      <c r="A35" s="381" t="s">
        <v>460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Early Keyboard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O'Brien</dc:creator>
  <cp:keywords/>
  <dc:description/>
  <cp:lastModifiedBy>Grant O'Brien</cp:lastModifiedBy>
  <cp:lastPrinted>2007-09-03T16:22:55Z</cp:lastPrinted>
  <dcterms:created xsi:type="dcterms:W3CDTF">2007-01-18T17:17:29Z</dcterms:created>
  <dcterms:modified xsi:type="dcterms:W3CDTF">2008-09-02T19:42:41Z</dcterms:modified>
  <cp:category/>
  <cp:version/>
  <cp:contentType/>
  <cp:contentStatus/>
</cp:coreProperties>
</file>