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0" windowHeight="7035" activeTab="0"/>
  </bookViews>
  <sheets>
    <sheet name="Main Clinic Accounts" sheetId="1" r:id="rId1"/>
    <sheet name="Festus accounts" sheetId="2" r:id="rId2"/>
    <sheet name="Accommodation and Taxi" sheetId="3" r:id="rId3"/>
    <sheet name="Sheet4" sheetId="4" r:id="rId4"/>
    <sheet name="Sheet5" sheetId="5" r:id="rId5"/>
    <sheet name="Sheet6" sheetId="6" r:id="rId6"/>
  </sheets>
  <definedNames>
    <definedName name="_xlnm.Print_Titles" localSheetId="0">'Main Clinic Accounts'!$1:$2</definedName>
  </definedNames>
  <calcPr fullCalcOnLoad="1"/>
</workbook>
</file>

<file path=xl/sharedStrings.xml><?xml version="1.0" encoding="utf-8"?>
<sst xmlns="http://schemas.openxmlformats.org/spreadsheetml/2006/main" count="389" uniqueCount="262">
  <si>
    <t>Item</t>
  </si>
  <si>
    <t>Quantity</t>
  </si>
  <si>
    <t>Unit cost</t>
  </si>
  <si>
    <t>Total</t>
  </si>
  <si>
    <t>86 Bags of cement</t>
  </si>
  <si>
    <t>Kwacha</t>
  </si>
  <si>
    <t>$US</t>
  </si>
  <si>
    <t>£</t>
  </si>
  <si>
    <t>$CAN</t>
  </si>
  <si>
    <t>Transport of cement</t>
  </si>
  <si>
    <t>Welding of windows in storage room</t>
  </si>
  <si>
    <t>Locks for storage room</t>
  </si>
  <si>
    <t>Total:</t>
  </si>
  <si>
    <t>Balance:</t>
  </si>
  <si>
    <t>Conversion rates into Kwacha</t>
  </si>
  <si>
    <t>€</t>
  </si>
  <si>
    <t>Badat Chipata Bill</t>
  </si>
  <si>
    <t>Travel to Chipata</t>
  </si>
  <si>
    <t>Casual workers unloading trucks</t>
  </si>
  <si>
    <t>Freight costs 11 Feb, 2007</t>
  </si>
  <si>
    <t>Goal Resources</t>
  </si>
  <si>
    <t>Balance with goal resources:</t>
  </si>
  <si>
    <t>Pharmacy and linen doors and shelves</t>
  </si>
  <si>
    <t>Large worktop doors and shelves</t>
  </si>
  <si>
    <t>Small worktop doors and shelves</t>
  </si>
  <si>
    <t>Date</t>
  </si>
  <si>
    <t>Overnight at Eastern Comfort/GOB</t>
  </si>
  <si>
    <t>Overnights at Fort Jameson/GOB</t>
  </si>
  <si>
    <t>Scraper</t>
  </si>
  <si>
    <t>Wooden planks for cupboards/Michael</t>
  </si>
  <si>
    <t>Hammer 1.5 kg</t>
  </si>
  <si>
    <t>Kakumbi Hardware materials</t>
  </si>
  <si>
    <t>Transport of sand/Raphael Banda</t>
  </si>
  <si>
    <t>Sand loaders/Gaston and William</t>
  </si>
  <si>
    <t>Stone loaders/Gaston and William</t>
  </si>
  <si>
    <t>Crushed stones per bucket</t>
  </si>
  <si>
    <t>Roofing  and 6" nails from Mfuwe</t>
  </si>
  <si>
    <t>Sissilation insulation from Majoru</t>
  </si>
  <si>
    <t>Kalawani Guest House/Festus</t>
  </si>
  <si>
    <t>Deficit with current funding:</t>
  </si>
  <si>
    <t>Plastering of main building</t>
  </si>
  <si>
    <t xml:space="preserve"> Labour Bill for main works</t>
  </si>
  <si>
    <t>Transport drivers meal at Cobra</t>
  </si>
  <si>
    <t>Kalawani Guest House/Truck drivers</t>
  </si>
  <si>
    <t>Freight costs 17 Mar, 2007</t>
  </si>
  <si>
    <t>Freight 2 loads crushed stones/Hamford</t>
  </si>
  <si>
    <t>Hacksaw blades/Charlie Hardware</t>
  </si>
  <si>
    <t>Down payment/Boards/Michael</t>
  </si>
  <si>
    <t>Claw bar</t>
  </si>
  <si>
    <t>Club hammer</t>
  </si>
  <si>
    <t>Spade</t>
  </si>
  <si>
    <t>Mobile phone</t>
  </si>
  <si>
    <t>Freight and transport:</t>
  </si>
  <si>
    <t>Carrying sand</t>
  </si>
  <si>
    <t>4 trips carrying sand - Raf Banda</t>
  </si>
  <si>
    <t>Personal Payments (should be paid to me):</t>
  </si>
  <si>
    <t>Advance on wages bill</t>
  </si>
  <si>
    <t>Supplies for asbestos workers</t>
  </si>
  <si>
    <t>Welding of pipes and bars for windows</t>
  </si>
  <si>
    <t>Welding: mould, door frames, hinges, poles</t>
  </si>
  <si>
    <t>Freight of planks/Hamford</t>
  </si>
  <si>
    <t>Pick axe and hoe</t>
  </si>
  <si>
    <t>Loan in Chipata</t>
  </si>
  <si>
    <t>Loan 100000 less nails</t>
  </si>
  <si>
    <t>Wooden planks from Gaston and William</t>
  </si>
  <si>
    <t>Nipples and tees/Kakumbi hardware</t>
  </si>
  <si>
    <t xml:space="preserve">Nails </t>
  </si>
  <si>
    <t>Thread tape</t>
  </si>
  <si>
    <t>Shovel</t>
  </si>
  <si>
    <t>Welding 6" block moulds</t>
  </si>
  <si>
    <t>Derek Mbewe casual labour</t>
  </si>
  <si>
    <t>Working shoes</t>
  </si>
  <si>
    <t>Notice board frames</t>
  </si>
  <si>
    <t>To Michael Mwape for planing wood</t>
  </si>
  <si>
    <t>Ward linen cupboards labour and wood</t>
  </si>
  <si>
    <t>3.6 m galvanized iron sheets</t>
  </si>
  <si>
    <t>Galvanized iron ridges</t>
  </si>
  <si>
    <t>2.4 m galvanized iron sheets</t>
  </si>
  <si>
    <t>Labour payments to be deducted:</t>
  </si>
  <si>
    <t>For Festus but paid for in main bill:</t>
  </si>
  <si>
    <t>For making of cupboards - Michael Mwape</t>
  </si>
  <si>
    <t>Kakumbi Hardware small items</t>
  </si>
  <si>
    <t>Jointing and planing of the 30cm shelves</t>
  </si>
  <si>
    <t>Machining of wide shelves including wood</t>
  </si>
  <si>
    <t>Hacksaw blades</t>
  </si>
  <si>
    <t>Plumbing supplies</t>
  </si>
  <si>
    <t>Reducers - Kakumbi hardware</t>
  </si>
  <si>
    <t>To Michael for single linen cupboard wood</t>
  </si>
  <si>
    <t>Final Badat bill for materials</t>
  </si>
  <si>
    <t>5 pockets of cement</t>
  </si>
  <si>
    <t>5 pockets of Zambian Cement</t>
  </si>
  <si>
    <t>Carborundum sandpaper</t>
  </si>
  <si>
    <t>Oil bottle</t>
  </si>
  <si>
    <t>3kg 4" nails</t>
  </si>
  <si>
    <t>Welding - various</t>
  </si>
  <si>
    <t>Thinners 2.5 litres</t>
  </si>
  <si>
    <t>1 kg 1" nails</t>
  </si>
  <si>
    <t>Food for Workforce:</t>
  </si>
  <si>
    <t>Cooking oil</t>
  </si>
  <si>
    <t>One bottle cooking oil</t>
  </si>
  <si>
    <t>Food - various</t>
  </si>
  <si>
    <t>2 kg putty</t>
  </si>
  <si>
    <t>William Mwanza, bricklayer</t>
  </si>
  <si>
    <t>Transport of sand/Alan Daka</t>
  </si>
  <si>
    <t>Food - various to Festus</t>
  </si>
  <si>
    <t>Douglas Njobvu, school fees</t>
  </si>
  <si>
    <t>Game Stores, Lusaka</t>
  </si>
  <si>
    <t>Sanaabeel Hardware, Lusaka</t>
  </si>
  <si>
    <t>Hacksaw Blades, Kakumbi hardware</t>
  </si>
  <si>
    <t>Nails kg</t>
  </si>
  <si>
    <t>Transport of sand</t>
  </si>
  <si>
    <t>To Michael Mwape for fitting worktops</t>
  </si>
  <si>
    <t>Relish</t>
  </si>
  <si>
    <t>Orange juice and buns</t>
  </si>
  <si>
    <t>Jimmy Musinda</t>
  </si>
  <si>
    <t>Basil Banda</t>
  </si>
  <si>
    <t>Victor Lungu</t>
  </si>
  <si>
    <t>Samson Banda</t>
  </si>
  <si>
    <t>Daniel Tembo et al for offloading</t>
  </si>
  <si>
    <t>Hotel and accommodation</t>
  </si>
  <si>
    <t>Holiday Inn, Lusaka</t>
  </si>
  <si>
    <t>Divyadeep Hardware Ltd, Lusaka</t>
  </si>
  <si>
    <t>Chainama Hotel, Lusaka</t>
  </si>
  <si>
    <t>Samson Sakala</t>
  </si>
  <si>
    <t>Michael Mwape, transport</t>
  </si>
  <si>
    <t>Jackson Madune</t>
  </si>
  <si>
    <t>Food</t>
  </si>
  <si>
    <t>Mealy-meal</t>
  </si>
  <si>
    <t>Juice and buns</t>
  </si>
  <si>
    <t>Ambuya</t>
  </si>
  <si>
    <t>River sand</t>
  </si>
  <si>
    <t>Kakumbi Hardware</t>
  </si>
  <si>
    <t>Kakumbi Hardware, nails</t>
  </si>
  <si>
    <t>Douglas Njobvu, casual labour</t>
  </si>
  <si>
    <t>Welding of hammer</t>
  </si>
  <si>
    <t>Julius Zulu, casual labour</t>
  </si>
  <si>
    <t>Welding a brick mould</t>
  </si>
  <si>
    <t>Phillip Nkhoma</t>
  </si>
  <si>
    <t>Alfred Mbewe</t>
  </si>
  <si>
    <t>Yotam Njovu</t>
  </si>
  <si>
    <t>Peter Mjumphi</t>
  </si>
  <si>
    <t>Jimmy Sakala</t>
  </si>
  <si>
    <t>Paul Nkhoma</t>
  </si>
  <si>
    <t>River sand, Adam Abraham</t>
  </si>
  <si>
    <t>Eddflo Hardware, plumbing supplies</t>
  </si>
  <si>
    <t>Kalawani Stores, Cobra</t>
  </si>
  <si>
    <t>Kalawani Hardware, oil stone</t>
  </si>
  <si>
    <t>Chris Hardware</t>
  </si>
  <si>
    <t>To Festus for food</t>
  </si>
  <si>
    <t>Basil Banda for drinks top up</t>
  </si>
  <si>
    <t>For mid-day food, James Chulu</t>
  </si>
  <si>
    <t>Drinks and buns</t>
  </si>
  <si>
    <t>Kenneth Ngoma, tiler</t>
  </si>
  <si>
    <t>Mastone Malipita</t>
  </si>
  <si>
    <t>David Zulu</t>
  </si>
  <si>
    <t>Thomas Mwanza</t>
  </si>
  <si>
    <t>Misael Zulu</t>
  </si>
  <si>
    <t>James Chulu</t>
  </si>
  <si>
    <t>Paiton Phiri</t>
  </si>
  <si>
    <t>Tyson Mbewe</t>
  </si>
  <si>
    <t>Daniel Tembo for electricity</t>
  </si>
  <si>
    <t>Gideon Phiri</t>
  </si>
  <si>
    <t>Yotam Njovu, plumber</t>
  </si>
  <si>
    <t>Jackson Liyonda</t>
  </si>
  <si>
    <t>Extra Labour</t>
  </si>
  <si>
    <t>Ablution Block labour:</t>
  </si>
  <si>
    <t>Duncan Chulu casual labour</t>
  </si>
  <si>
    <t>Adam Abraham, cement</t>
  </si>
  <si>
    <t>Festus T. for food</t>
  </si>
  <si>
    <t>Festus T. for 2 loads sand</t>
  </si>
  <si>
    <t>Kalawani Hardware</t>
  </si>
  <si>
    <t>Kalawani Hardware, nails</t>
  </si>
  <si>
    <t>Gideon Phiri, Zebra decoration</t>
  </si>
  <si>
    <t>Ian Bremner, materials from Badat</t>
  </si>
  <si>
    <t>Materials and Supplies:</t>
  </si>
  <si>
    <t>Kalawani, mealy-meal</t>
  </si>
  <si>
    <t>Casual labour (main contract):</t>
  </si>
  <si>
    <t>Captain Biggie, m-meal</t>
  </si>
  <si>
    <t xml:space="preserve">Taxi </t>
  </si>
  <si>
    <t>Individual shares of this bill divided</t>
  </si>
  <si>
    <t>Accommodation and taxi, Lusaka</t>
  </si>
  <si>
    <t>0.25 for me, 0.25 for Mbaza, 0.25 for</t>
  </si>
  <si>
    <t>Jackson Maduna</t>
  </si>
  <si>
    <t>Peter Mulondo</t>
  </si>
  <si>
    <t>Frank Chibawa</t>
  </si>
  <si>
    <t>Feinman Malupa</t>
  </si>
  <si>
    <t>the Clinic and 0.25 for all of the school</t>
  </si>
  <si>
    <t xml:space="preserve"> sponsors for whom I bought schoolbooks</t>
  </si>
  <si>
    <t>Large worktops</t>
  </si>
  <si>
    <t>Small worktops</t>
  </si>
  <si>
    <t>Festus Labour Contract</t>
  </si>
  <si>
    <t>Cabinetry payments:</t>
  </si>
  <si>
    <t>Cabinetry Estimates:</t>
  </si>
  <si>
    <t>Food advance</t>
  </si>
  <si>
    <t>To Michael for ward linen cupboards wood</t>
  </si>
  <si>
    <t>Festus owes Grant personally</t>
  </si>
  <si>
    <t>Wood freight and licences/Michael Mwape</t>
  </si>
  <si>
    <t>Gervasio Phiri</t>
  </si>
  <si>
    <t>Welder</t>
  </si>
  <si>
    <t>Welder - tank and burglar bar</t>
  </si>
  <si>
    <t>Food and drink</t>
  </si>
  <si>
    <t>Food on opening day</t>
  </si>
  <si>
    <t>Advance on wages bill - 4 Mwelwa</t>
  </si>
  <si>
    <t>Welder ADVANCE to Wangele Nyao</t>
  </si>
  <si>
    <t>David Mwabe</t>
  </si>
  <si>
    <t>13/0607</t>
  </si>
  <si>
    <t>Davisson Ngoma + 2</t>
  </si>
  <si>
    <t>Emmanuel Daba</t>
  </si>
  <si>
    <t>John Ndhlovu</t>
  </si>
  <si>
    <t>Kenneth Ngomu</t>
  </si>
  <si>
    <t>Esaw Chulu</t>
  </si>
  <si>
    <t>Still owing MM after advance</t>
  </si>
  <si>
    <t>Transport advance to MM</t>
  </si>
  <si>
    <t>Welder - tank and hinges etc (Charles)</t>
  </si>
  <si>
    <t>Alfred Mbewe - tools on K H'ware i/v</t>
  </si>
  <si>
    <t>Festus T</t>
  </si>
  <si>
    <t>M Zulu</t>
  </si>
  <si>
    <t>Victor Lungu (daily from 14/6)</t>
  </si>
  <si>
    <t>Isaac Muwaya (Bricky)</t>
  </si>
  <si>
    <t>Giorvasio</t>
  </si>
  <si>
    <t>Chanda Mulenga</t>
  </si>
  <si>
    <t>Giorvasio advance</t>
  </si>
  <si>
    <t>Lunch and buns for week</t>
  </si>
  <si>
    <t>Lunch, maize and buns for week</t>
  </si>
  <si>
    <t>Relish for 17-19 June</t>
  </si>
  <si>
    <t>Orange juice</t>
  </si>
  <si>
    <t>Lunch for week ahead to 6/7</t>
  </si>
  <si>
    <t>Captain Biggie</t>
  </si>
  <si>
    <t>Kalawani - nails</t>
  </si>
  <si>
    <t>Midway - door</t>
  </si>
  <si>
    <t>Kalawani - bulbs</t>
  </si>
  <si>
    <t>Captain Biggie - Sobo?</t>
  </si>
  <si>
    <t>Envelopes</t>
  </si>
  <si>
    <t>Kakumbi h/ware brooms</t>
  </si>
  <si>
    <t>Daka Nails</t>
  </si>
  <si>
    <t>Load of sand</t>
  </si>
  <si>
    <t>2 loads of sand</t>
  </si>
  <si>
    <t>Transport of wood and materials/MM</t>
  </si>
  <si>
    <t>Shuttering planks</t>
  </si>
  <si>
    <t>Adam Abraham, 45 cement + sand</t>
  </si>
  <si>
    <t>Kalawani - thinners</t>
  </si>
  <si>
    <t>H'ware bolt and lock</t>
  </si>
  <si>
    <t>Kakumbi H/ware misc</t>
  </si>
  <si>
    <t>Total Contract labour paid directly and in advances</t>
  </si>
  <si>
    <t>Total Festus contract payment:</t>
  </si>
  <si>
    <t>Total contract bill</t>
  </si>
  <si>
    <t>Less payments already made</t>
  </si>
  <si>
    <t>Less 4 casuals for 20 weeks</t>
  </si>
  <si>
    <t>Less Festus materials paid for in main bill</t>
  </si>
  <si>
    <t>Advances and payments to contract workers</t>
  </si>
  <si>
    <t>Installation and fixing</t>
  </si>
  <si>
    <t>Taken out of the ZNAN account:</t>
  </si>
  <si>
    <t>Totals:</t>
  </si>
  <si>
    <t>Less privatepayments made by Grant to Festus</t>
  </si>
  <si>
    <t>Snagging - Summer 2008</t>
  </si>
  <si>
    <t>1 Day Car Hire</t>
  </si>
  <si>
    <t>1/2 night accommodation</t>
  </si>
  <si>
    <t>1/2 Diesel</t>
  </si>
  <si>
    <t>30 Fluorescent tubes</t>
  </si>
  <si>
    <t>Chain</t>
  </si>
  <si>
    <t>Expanded metal grill</t>
  </si>
  <si>
    <t>Grout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</si>
</sst>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2"/>
      <name val="Garamond"/>
      <family val="0"/>
    </font>
    <font>
      <b/>
      <sz val="14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sz val="14"/>
      <color indexed="10"/>
      <name val="Garamond"/>
      <family val="1"/>
    </font>
    <font>
      <sz val="12"/>
      <color indexed="10"/>
      <name val="Garamond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22">
    <xf numFmtId="3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3" fontId="0" fillId="0" borderId="0" xfId="0" applyAlignment="1">
      <alignment horizontal="center"/>
    </xf>
    <xf numFmtId="3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3" fontId="1" fillId="3" borderId="3" xfId="0" applyFont="1" applyFill="1" applyBorder="1" applyAlignment="1">
      <alignment horizontal="center"/>
    </xf>
    <xf numFmtId="3" fontId="1" fillId="3" borderId="4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3" fontId="1" fillId="2" borderId="3" xfId="0" applyFont="1" applyFill="1" applyBorder="1" applyAlignment="1">
      <alignment horizontal="center"/>
    </xf>
    <xf numFmtId="3" fontId="1" fillId="2" borderId="4" xfId="0" applyFont="1" applyFill="1" applyBorder="1" applyAlignment="1">
      <alignment horizontal="center"/>
    </xf>
    <xf numFmtId="3" fontId="0" fillId="0" borderId="2" xfId="0" applyBorder="1" applyAlignment="1">
      <alignment horizontal="center"/>
    </xf>
    <xf numFmtId="3" fontId="1" fillId="0" borderId="3" xfId="0" applyFont="1" applyBorder="1" applyAlignment="1">
      <alignment horizontal="center"/>
    </xf>
    <xf numFmtId="3" fontId="1" fillId="0" borderId="4" xfId="0" applyFont="1" applyBorder="1" applyAlignment="1">
      <alignment horizontal="center"/>
    </xf>
    <xf numFmtId="3" fontId="1" fillId="0" borderId="1" xfId="0" applyFont="1" applyBorder="1" applyAlignment="1">
      <alignment horizontal="left"/>
    </xf>
    <xf numFmtId="3" fontId="1" fillId="0" borderId="1" xfId="0" applyFont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3" fontId="0" fillId="0" borderId="1" xfId="0" applyFont="1" applyBorder="1" applyAlignment="1">
      <alignment horizontal="center"/>
    </xf>
    <xf numFmtId="3" fontId="0" fillId="0" borderId="1" xfId="0" applyBorder="1" applyAlignment="1">
      <alignment horizontal="center"/>
    </xf>
    <xf numFmtId="3" fontId="0" fillId="0" borderId="1" xfId="0" applyFill="1" applyBorder="1" applyAlignment="1">
      <alignment horizontal="center"/>
    </xf>
    <xf numFmtId="3" fontId="0" fillId="0" borderId="7" xfId="0" applyBorder="1" applyAlignment="1">
      <alignment horizontal="center"/>
    </xf>
    <xf numFmtId="3" fontId="0" fillId="0" borderId="8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9" xfId="0" applyBorder="1" applyAlignment="1">
      <alignment horizontal="center"/>
    </xf>
    <xf numFmtId="3" fontId="0" fillId="0" borderId="10" xfId="0" applyBorder="1" applyAlignment="1">
      <alignment horizontal="center"/>
    </xf>
    <xf numFmtId="3" fontId="0" fillId="0" borderId="10" xfId="0" applyFill="1" applyBorder="1" applyAlignment="1">
      <alignment horizontal="center"/>
    </xf>
    <xf numFmtId="3" fontId="1" fillId="4" borderId="3" xfId="0" applyFont="1" applyFill="1" applyBorder="1" applyAlignment="1">
      <alignment horizontal="center"/>
    </xf>
    <xf numFmtId="3" fontId="1" fillId="4" borderId="4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4" fillId="0" borderId="0" xfId="0" applyFont="1" applyBorder="1" applyAlignment="1">
      <alignment horizontal="right"/>
    </xf>
    <xf numFmtId="3" fontId="1" fillId="0" borderId="1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3" fontId="1" fillId="0" borderId="8" xfId="0" applyFont="1" applyBorder="1" applyAlignment="1">
      <alignment horizontal="left"/>
    </xf>
    <xf numFmtId="3" fontId="1" fillId="0" borderId="7" xfId="0" applyFont="1" applyBorder="1" applyAlignment="1">
      <alignment horizontal="left"/>
    </xf>
    <xf numFmtId="3" fontId="0" fillId="0" borderId="0" xfId="0" applyBorder="1" applyAlignment="1">
      <alignment horizontal="center"/>
    </xf>
    <xf numFmtId="3" fontId="1" fillId="0" borderId="12" xfId="0" applyFont="1" applyBorder="1" applyAlignment="1">
      <alignment horizontal="center"/>
    </xf>
    <xf numFmtId="3" fontId="1" fillId="2" borderId="13" xfId="0" applyFont="1" applyFill="1" applyBorder="1" applyAlignment="1">
      <alignment horizontal="center"/>
    </xf>
    <xf numFmtId="3" fontId="1" fillId="3" borderId="13" xfId="0" applyFont="1" applyFill="1" applyBorder="1" applyAlignment="1">
      <alignment horizontal="center"/>
    </xf>
    <xf numFmtId="3" fontId="1" fillId="4" borderId="13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3" fontId="0" fillId="0" borderId="8" xfId="0" applyFont="1" applyBorder="1" applyAlignment="1">
      <alignment horizontal="center"/>
    </xf>
    <xf numFmtId="3" fontId="1" fillId="0" borderId="0" xfId="0" applyFont="1" applyBorder="1" applyAlignment="1">
      <alignment horizontal="center"/>
    </xf>
    <xf numFmtId="3" fontId="1" fillId="0" borderId="0" xfId="0" applyFont="1" applyBorder="1" applyAlignment="1">
      <alignment horizontal="left"/>
    </xf>
    <xf numFmtId="3" fontId="0" fillId="0" borderId="0" xfId="0" applyFont="1" applyFill="1" applyBorder="1" applyAlignment="1">
      <alignment horizontal="center"/>
    </xf>
    <xf numFmtId="3" fontId="0" fillId="0" borderId="7" xfId="0" applyFont="1" applyBorder="1" applyAlignment="1">
      <alignment horizontal="center"/>
    </xf>
    <xf numFmtId="3" fontId="1" fillId="0" borderId="14" xfId="0" applyFont="1" applyBorder="1" applyAlignment="1">
      <alignment horizontal="center"/>
    </xf>
    <xf numFmtId="3" fontId="1" fillId="5" borderId="15" xfId="0" applyFont="1" applyFill="1" applyBorder="1" applyAlignment="1">
      <alignment horizontal="center"/>
    </xf>
    <xf numFmtId="3" fontId="1" fillId="5" borderId="1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3" fontId="0" fillId="0" borderId="18" xfId="0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8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1" xfId="0" applyBorder="1" applyAlignment="1">
      <alignment horizontal="left"/>
    </xf>
    <xf numFmtId="3" fontId="6" fillId="0" borderId="0" xfId="0" applyFont="1" applyFill="1" applyAlignment="1">
      <alignment horizontal="center"/>
    </xf>
    <xf numFmtId="3" fontId="1" fillId="0" borderId="9" xfId="0" applyFont="1" applyBorder="1" applyAlignment="1">
      <alignment horizontal="left"/>
    </xf>
    <xf numFmtId="3" fontId="1" fillId="0" borderId="19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3" fontId="0" fillId="0" borderId="20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3" fontId="0" fillId="0" borderId="8" xfId="0" applyBorder="1" applyAlignment="1">
      <alignment horizontal="center"/>
    </xf>
    <xf numFmtId="3" fontId="0" fillId="0" borderId="19" xfId="0" applyFont="1" applyBorder="1" applyAlignment="1">
      <alignment horizontal="center"/>
    </xf>
    <xf numFmtId="3" fontId="0" fillId="2" borderId="6" xfId="0" applyFill="1" applyBorder="1" applyAlignment="1">
      <alignment horizontal="center"/>
    </xf>
    <xf numFmtId="3" fontId="0" fillId="3" borderId="21" xfId="0" applyFill="1" applyBorder="1" applyAlignment="1">
      <alignment horizontal="center"/>
    </xf>
    <xf numFmtId="3" fontId="0" fillId="4" borderId="21" xfId="0" applyFill="1" applyBorder="1" applyAlignment="1">
      <alignment horizontal="center"/>
    </xf>
    <xf numFmtId="3" fontId="0" fillId="5" borderId="7" xfId="0" applyFill="1" applyBorder="1" applyAlignment="1">
      <alignment horizontal="center"/>
    </xf>
    <xf numFmtId="3" fontId="1" fillId="0" borderId="22" xfId="0" applyFont="1" applyBorder="1" applyAlignment="1">
      <alignment horizontal="center"/>
    </xf>
    <xf numFmtId="3" fontId="0" fillId="0" borderId="22" xfId="0" applyBorder="1" applyAlignment="1">
      <alignment horizontal="center"/>
    </xf>
    <xf numFmtId="3" fontId="0" fillId="0" borderId="23" xfId="0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2" borderId="9" xfId="0" applyFill="1" applyBorder="1" applyAlignment="1">
      <alignment horizontal="center"/>
    </xf>
    <xf numFmtId="3" fontId="0" fillId="3" borderId="22" xfId="0" applyFill="1" applyBorder="1" applyAlignment="1">
      <alignment horizontal="center"/>
    </xf>
    <xf numFmtId="3" fontId="0" fillId="4" borderId="22" xfId="0" applyFill="1" applyBorder="1" applyAlignment="1">
      <alignment horizontal="center"/>
    </xf>
    <xf numFmtId="3" fontId="0" fillId="5" borderId="19" xfId="0" applyFill="1" applyBorder="1" applyAlignment="1">
      <alignment horizontal="center"/>
    </xf>
    <xf numFmtId="3" fontId="0" fillId="0" borderId="1" xfId="0" applyFont="1" applyFill="1" applyBorder="1" applyAlignment="1">
      <alignment horizontal="center"/>
    </xf>
    <xf numFmtId="3" fontId="1" fillId="0" borderId="20" xfId="0" applyFont="1" applyBorder="1" applyAlignment="1">
      <alignment horizontal="center"/>
    </xf>
    <xf numFmtId="3" fontId="1" fillId="0" borderId="9" xfId="0" applyFont="1" applyBorder="1" applyAlignment="1">
      <alignment horizontal="center"/>
    </xf>
    <xf numFmtId="3" fontId="1" fillId="0" borderId="24" xfId="0" applyFont="1" applyBorder="1" applyAlignment="1">
      <alignment horizontal="center"/>
    </xf>
    <xf numFmtId="3" fontId="1" fillId="0" borderId="25" xfId="0" applyFont="1" applyBorder="1" applyAlignment="1">
      <alignment horizontal="center"/>
    </xf>
    <xf numFmtId="3" fontId="1" fillId="5" borderId="11" xfId="0" applyFont="1" applyFill="1" applyBorder="1" applyAlignment="1">
      <alignment horizontal="center"/>
    </xf>
    <xf numFmtId="3" fontId="1" fillId="5" borderId="26" xfId="0" applyFont="1" applyFill="1" applyBorder="1" applyAlignment="1">
      <alignment horizontal="center"/>
    </xf>
    <xf numFmtId="3" fontId="0" fillId="0" borderId="1" xfId="0" applyBorder="1" applyAlignment="1">
      <alignment horizontal="right"/>
    </xf>
    <xf numFmtId="3" fontId="0" fillId="0" borderId="27" xfId="0" applyBorder="1" applyAlignment="1">
      <alignment horizontal="right"/>
    </xf>
    <xf numFmtId="3" fontId="0" fillId="0" borderId="28" xfId="0" applyNumberFormat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28" xfId="0" applyNumberFormat="1" applyFill="1" applyBorder="1" applyAlignment="1">
      <alignment horizontal="center"/>
    </xf>
    <xf numFmtId="4" fontId="0" fillId="4" borderId="28" xfId="0" applyNumberFormat="1" applyFill="1" applyBorder="1" applyAlignment="1">
      <alignment horizontal="center"/>
    </xf>
    <xf numFmtId="4" fontId="0" fillId="5" borderId="28" xfId="0" applyNumberForma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6" borderId="1" xfId="0" applyFill="1" applyBorder="1" applyAlignment="1">
      <alignment horizontal="center"/>
    </xf>
    <xf numFmtId="3" fontId="0" fillId="0" borderId="14" xfId="0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0" fillId="0" borderId="31" xfId="0" applyBorder="1" applyAlignment="1">
      <alignment horizontal="right"/>
    </xf>
    <xf numFmtId="3" fontId="5" fillId="0" borderId="32" xfId="0" applyNumberFormat="1" applyFont="1" applyBorder="1" applyAlignment="1">
      <alignment horizontal="center"/>
    </xf>
    <xf numFmtId="4" fontId="5" fillId="2" borderId="32" xfId="0" applyNumberFormat="1" applyFont="1" applyFill="1" applyBorder="1" applyAlignment="1">
      <alignment horizontal="center"/>
    </xf>
    <xf numFmtId="4" fontId="5" fillId="3" borderId="32" xfId="0" applyNumberFormat="1" applyFont="1" applyFill="1" applyBorder="1" applyAlignment="1">
      <alignment horizontal="center"/>
    </xf>
    <xf numFmtId="4" fontId="5" fillId="4" borderId="32" xfId="0" applyNumberFormat="1" applyFont="1" applyFill="1" applyBorder="1" applyAlignment="1">
      <alignment horizontal="center"/>
    </xf>
    <xf numFmtId="4" fontId="5" fillId="5" borderId="33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1" fillId="0" borderId="1" xfId="0" applyFont="1" applyBorder="1" applyAlignment="1">
      <alignment horizontal="right"/>
    </xf>
    <xf numFmtId="3" fontId="4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8"/>
  <sheetViews>
    <sheetView tabSelected="1" workbookViewId="0" topLeftCell="G1">
      <selection activeCell="E269" sqref="E269"/>
    </sheetView>
  </sheetViews>
  <sheetFormatPr defaultColWidth="9.00390625" defaultRowHeight="15.75"/>
  <cols>
    <col min="1" max="1" width="34.75390625" style="1" customWidth="1"/>
    <col min="2" max="2" width="13.875" style="1" customWidth="1"/>
    <col min="3" max="3" width="9.50390625" style="1" customWidth="1"/>
    <col min="4" max="4" width="10.00390625" style="1" customWidth="1"/>
    <col min="5" max="5" width="11.875" style="1" customWidth="1"/>
    <col min="6" max="6" width="9.25390625" style="21" customWidth="1"/>
    <col min="7" max="7" width="9.50390625" style="21" bestFit="1" customWidth="1"/>
    <col min="8" max="8" width="10.25390625" style="21" customWidth="1"/>
    <col min="9" max="9" width="9.375" style="1" customWidth="1"/>
    <col min="10" max="10" width="3.25390625" style="1" customWidth="1"/>
    <col min="11" max="11" width="10.50390625" style="1" customWidth="1"/>
    <col min="12" max="12" width="9.375" style="1" customWidth="1"/>
    <col min="13" max="13" width="10.25390625" style="1" customWidth="1"/>
    <col min="14" max="14" width="9.375" style="1" customWidth="1"/>
    <col min="15" max="15" width="11.625" style="1" customWidth="1"/>
    <col min="16" max="16384" width="9.00390625" style="1" customWidth="1"/>
  </cols>
  <sheetData>
    <row r="1" spans="1:14" s="16" customFormat="1" ht="19.5" thickBot="1">
      <c r="A1" s="107"/>
      <c r="B1" s="45"/>
      <c r="C1" s="45"/>
      <c r="D1" s="13" t="s">
        <v>2</v>
      </c>
      <c r="E1" s="13" t="s">
        <v>3</v>
      </c>
      <c r="F1" s="10" t="s">
        <v>3</v>
      </c>
      <c r="G1" s="7" t="s">
        <v>3</v>
      </c>
      <c r="H1" s="28" t="s">
        <v>3</v>
      </c>
      <c r="I1" s="108" t="s">
        <v>3</v>
      </c>
      <c r="K1" s="19"/>
      <c r="L1" s="19" t="s">
        <v>14</v>
      </c>
      <c r="M1" s="19"/>
      <c r="N1" s="19"/>
    </row>
    <row r="2" spans="1:15" s="16" customFormat="1" ht="19.5" thickBot="1">
      <c r="A2" s="104" t="s">
        <v>0</v>
      </c>
      <c r="B2" s="104" t="s">
        <v>25</v>
      </c>
      <c r="C2" s="106" t="s">
        <v>1</v>
      </c>
      <c r="D2" s="14" t="s">
        <v>5</v>
      </c>
      <c r="E2" s="14" t="s">
        <v>5</v>
      </c>
      <c r="F2" s="11" t="s">
        <v>6</v>
      </c>
      <c r="G2" s="8" t="s">
        <v>8</v>
      </c>
      <c r="H2" s="29" t="s">
        <v>7</v>
      </c>
      <c r="I2" s="109" t="s">
        <v>15</v>
      </c>
      <c r="K2" s="91">
        <v>3700</v>
      </c>
      <c r="L2" s="92">
        <v>3497.5</v>
      </c>
      <c r="M2" s="93">
        <v>7411.66</v>
      </c>
      <c r="N2" s="94">
        <v>4803.34</v>
      </c>
      <c r="O2" s="19">
        <v>1</v>
      </c>
    </row>
    <row r="3" spans="1:18" ht="18.75">
      <c r="A3" s="15" t="s">
        <v>174</v>
      </c>
      <c r="B3" s="76">
        <f>SUM(E4:E84)</f>
        <v>109307969</v>
      </c>
      <c r="F3" s="1"/>
      <c r="G3" s="1"/>
      <c r="H3" s="1"/>
      <c r="R3" s="20"/>
    </row>
    <row r="4" spans="1:18" ht="15.75">
      <c r="A4" s="12" t="s">
        <v>4</v>
      </c>
      <c r="B4" s="35">
        <v>39088</v>
      </c>
      <c r="C4" s="12">
        <v>86</v>
      </c>
      <c r="D4" s="12">
        <v>49500</v>
      </c>
      <c r="E4" s="12">
        <f>C4*D4</f>
        <v>4257000</v>
      </c>
      <c r="F4" s="9">
        <f>E4/K$2</f>
        <v>1150.5405405405406</v>
      </c>
      <c r="G4" s="6">
        <f>E4/L$2</f>
        <v>1217.1551107934238</v>
      </c>
      <c r="H4" s="5">
        <f>E4/M$2</f>
        <v>574.3652569060102</v>
      </c>
      <c r="I4" s="17">
        <f>E4/$N$2</f>
        <v>886.2583119246191</v>
      </c>
      <c r="R4" s="20"/>
    </row>
    <row r="5" spans="1:9" ht="15.75">
      <c r="A5" s="1" t="s">
        <v>11</v>
      </c>
      <c r="B5" s="31">
        <v>39095</v>
      </c>
      <c r="C5" s="1">
        <v>2</v>
      </c>
      <c r="D5" s="1">
        <v>15000</v>
      </c>
      <c r="E5" s="1">
        <f aca="true" t="shared" si="0" ref="E5:E10">C5*D5</f>
        <v>30000</v>
      </c>
      <c r="F5" s="2">
        <f aca="true" t="shared" si="1" ref="F5:F10">E5/K$2</f>
        <v>8.108108108108109</v>
      </c>
      <c r="G5" s="3">
        <f aca="true" t="shared" si="2" ref="G5:G10">E5/L$2</f>
        <v>8.577555396711936</v>
      </c>
      <c r="H5" s="4">
        <f aca="true" t="shared" si="3" ref="H5:H10">E5/M$2</f>
        <v>4.047676229076887</v>
      </c>
      <c r="I5" s="18">
        <f aca="true" t="shared" si="4" ref="I5:I10">E5/$N$2</f>
        <v>6.245654065712608</v>
      </c>
    </row>
    <row r="6" spans="1:9" ht="15.75">
      <c r="A6" s="1" t="s">
        <v>17</v>
      </c>
      <c r="B6" s="31">
        <v>39120</v>
      </c>
      <c r="C6" s="1">
        <v>1</v>
      </c>
      <c r="D6" s="1">
        <v>100000</v>
      </c>
      <c r="E6" s="1">
        <f t="shared" si="0"/>
        <v>100000</v>
      </c>
      <c r="F6" s="2">
        <f t="shared" si="1"/>
        <v>27.027027027027028</v>
      </c>
      <c r="G6" s="3">
        <f t="shared" si="2"/>
        <v>28.591851322373124</v>
      </c>
      <c r="H6" s="4">
        <f t="shared" si="3"/>
        <v>13.492254096922958</v>
      </c>
      <c r="I6" s="18">
        <f t="shared" si="4"/>
        <v>20.818846885708695</v>
      </c>
    </row>
    <row r="7" spans="1:9" ht="15.75">
      <c r="A7" s="1" t="s">
        <v>26</v>
      </c>
      <c r="B7" s="31">
        <v>39121</v>
      </c>
      <c r="C7" s="1">
        <v>1</v>
      </c>
      <c r="D7" s="1">
        <v>120000</v>
      </c>
      <c r="E7" s="1">
        <f t="shared" si="0"/>
        <v>120000</v>
      </c>
      <c r="F7" s="2">
        <f t="shared" si="1"/>
        <v>32.432432432432435</v>
      </c>
      <c r="G7" s="3">
        <f t="shared" si="2"/>
        <v>34.310221586847746</v>
      </c>
      <c r="H7" s="4">
        <f t="shared" si="3"/>
        <v>16.19070491630755</v>
      </c>
      <c r="I7" s="18">
        <f t="shared" si="4"/>
        <v>24.98261626285043</v>
      </c>
    </row>
    <row r="8" spans="1:9" ht="15.75">
      <c r="A8" s="1" t="s">
        <v>36</v>
      </c>
      <c r="B8" s="31">
        <v>39122</v>
      </c>
      <c r="C8" s="1">
        <v>1</v>
      </c>
      <c r="D8" s="1">
        <v>76000</v>
      </c>
      <c r="E8" s="1">
        <f t="shared" si="0"/>
        <v>76000</v>
      </c>
      <c r="F8" s="2">
        <f t="shared" si="1"/>
        <v>20.54054054054054</v>
      </c>
      <c r="G8" s="3">
        <f t="shared" si="2"/>
        <v>21.729807005003575</v>
      </c>
      <c r="H8" s="4">
        <f t="shared" si="3"/>
        <v>10.254113113661447</v>
      </c>
      <c r="I8" s="18">
        <f t="shared" si="4"/>
        <v>15.822323633138607</v>
      </c>
    </row>
    <row r="9" spans="1:9" ht="15.75">
      <c r="A9" s="1" t="s">
        <v>27</v>
      </c>
      <c r="B9" s="31">
        <v>39123</v>
      </c>
      <c r="C9" s="1">
        <v>2</v>
      </c>
      <c r="D9" s="1">
        <v>75000</v>
      </c>
      <c r="E9" s="1">
        <f t="shared" si="0"/>
        <v>150000</v>
      </c>
      <c r="F9" s="2">
        <f t="shared" si="1"/>
        <v>40.54054054054054</v>
      </c>
      <c r="G9" s="3">
        <f t="shared" si="2"/>
        <v>42.88777698355968</v>
      </c>
      <c r="H9" s="4">
        <f t="shared" si="3"/>
        <v>20.238381145384434</v>
      </c>
      <c r="I9" s="18">
        <f t="shared" si="4"/>
        <v>31.228270328563042</v>
      </c>
    </row>
    <row r="10" spans="1:9" ht="15.75">
      <c r="A10" s="1" t="s">
        <v>16</v>
      </c>
      <c r="B10" s="31">
        <v>39123</v>
      </c>
      <c r="C10" s="1">
        <v>1</v>
      </c>
      <c r="D10" s="1">
        <v>53240000</v>
      </c>
      <c r="E10" s="1">
        <f t="shared" si="0"/>
        <v>53240000</v>
      </c>
      <c r="F10" s="2">
        <f t="shared" si="1"/>
        <v>14389.18918918919</v>
      </c>
      <c r="G10" s="3">
        <f t="shared" si="2"/>
        <v>15222.301644031451</v>
      </c>
      <c r="H10" s="4">
        <f t="shared" si="3"/>
        <v>7183.276081201782</v>
      </c>
      <c r="I10" s="18">
        <f t="shared" si="4"/>
        <v>11083.954081951308</v>
      </c>
    </row>
    <row r="11" spans="1:9" ht="15.75">
      <c r="A11" s="1" t="s">
        <v>38</v>
      </c>
      <c r="B11" s="31">
        <v>39127</v>
      </c>
      <c r="C11" s="1">
        <v>1</v>
      </c>
      <c r="D11" s="1">
        <v>40000</v>
      </c>
      <c r="E11" s="1">
        <v>40000</v>
      </c>
      <c r="F11" s="2">
        <f aca="true" t="shared" si="5" ref="F11:F17">E11/K$2</f>
        <v>10.81081081081081</v>
      </c>
      <c r="G11" s="3">
        <f aca="true" t="shared" si="6" ref="G11:G17">E11/L$2</f>
        <v>11.43674052894925</v>
      </c>
      <c r="H11" s="4">
        <f aca="true" t="shared" si="7" ref="H11:H17">E11/M$2</f>
        <v>5.396901638769183</v>
      </c>
      <c r="I11" s="18">
        <f aca="true" t="shared" si="8" ref="I11:I17">E11/$N$2</f>
        <v>8.327538754283477</v>
      </c>
    </row>
    <row r="12" spans="1:9" ht="15.75">
      <c r="A12" s="1" t="s">
        <v>81</v>
      </c>
      <c r="B12" s="31">
        <v>39139</v>
      </c>
      <c r="C12" s="1">
        <v>1</v>
      </c>
      <c r="D12" s="1">
        <v>45000</v>
      </c>
      <c r="E12" s="1">
        <v>45000</v>
      </c>
      <c r="F12" s="2">
        <f t="shared" si="5"/>
        <v>12.162162162162161</v>
      </c>
      <c r="G12" s="3">
        <f t="shared" si="6"/>
        <v>12.866333095067906</v>
      </c>
      <c r="H12" s="4">
        <f t="shared" si="7"/>
        <v>6.0715143436153305</v>
      </c>
      <c r="I12" s="18">
        <f t="shared" si="8"/>
        <v>9.368481098568912</v>
      </c>
    </row>
    <row r="13" spans="1:9" ht="15.75">
      <c r="A13" s="23" t="s">
        <v>28</v>
      </c>
      <c r="B13" s="32">
        <v>39139</v>
      </c>
      <c r="C13" s="23">
        <v>1</v>
      </c>
      <c r="D13" s="23">
        <v>10000</v>
      </c>
      <c r="E13" s="1">
        <f>C13*D13</f>
        <v>10000</v>
      </c>
      <c r="F13" s="2">
        <f t="shared" si="5"/>
        <v>2.7027027027027026</v>
      </c>
      <c r="G13" s="3">
        <f t="shared" si="6"/>
        <v>2.8591851322373123</v>
      </c>
      <c r="H13" s="4">
        <f t="shared" si="7"/>
        <v>1.3492254096922958</v>
      </c>
      <c r="I13" s="18">
        <f t="shared" si="8"/>
        <v>2.0818846885708693</v>
      </c>
    </row>
    <row r="14" spans="1:9" ht="15.75">
      <c r="A14" s="23" t="s">
        <v>30</v>
      </c>
      <c r="B14" s="32">
        <v>39139</v>
      </c>
      <c r="C14" s="23">
        <v>1</v>
      </c>
      <c r="D14" s="23">
        <v>45000</v>
      </c>
      <c r="E14" s="1">
        <f>C14*D14</f>
        <v>45000</v>
      </c>
      <c r="F14" s="2">
        <f t="shared" si="5"/>
        <v>12.162162162162161</v>
      </c>
      <c r="G14" s="3">
        <f t="shared" si="6"/>
        <v>12.866333095067906</v>
      </c>
      <c r="H14" s="4">
        <f t="shared" si="7"/>
        <v>6.0715143436153305</v>
      </c>
      <c r="I14" s="18">
        <f t="shared" si="8"/>
        <v>9.368481098568912</v>
      </c>
    </row>
    <row r="15" spans="1:9" ht="15.75">
      <c r="A15" s="23" t="s">
        <v>31</v>
      </c>
      <c r="B15" s="32">
        <v>39140</v>
      </c>
      <c r="C15" s="23">
        <v>1</v>
      </c>
      <c r="D15" s="23">
        <v>282500</v>
      </c>
      <c r="E15" s="1">
        <v>282500</v>
      </c>
      <c r="F15" s="2">
        <f t="shared" si="5"/>
        <v>76.35135135135135</v>
      </c>
      <c r="G15" s="3">
        <f t="shared" si="6"/>
        <v>80.77197998570408</v>
      </c>
      <c r="H15" s="4">
        <f t="shared" si="7"/>
        <v>38.115617823807355</v>
      </c>
      <c r="I15" s="18">
        <f t="shared" si="8"/>
        <v>58.81324245212706</v>
      </c>
    </row>
    <row r="16" spans="1:9" ht="15.75">
      <c r="A16" s="23" t="s">
        <v>31</v>
      </c>
      <c r="B16" s="32">
        <v>39150</v>
      </c>
      <c r="C16" s="23">
        <v>1</v>
      </c>
      <c r="D16" s="23">
        <v>537500</v>
      </c>
      <c r="E16" s="22">
        <v>537500</v>
      </c>
      <c r="F16" s="2">
        <f t="shared" si="5"/>
        <v>145.27027027027026</v>
      </c>
      <c r="G16" s="3">
        <f t="shared" si="6"/>
        <v>153.68120085775553</v>
      </c>
      <c r="H16" s="4">
        <f t="shared" si="7"/>
        <v>72.5208657709609</v>
      </c>
      <c r="I16" s="18">
        <f t="shared" si="8"/>
        <v>111.90130201068423</v>
      </c>
    </row>
    <row r="17" spans="1:9" ht="15.75">
      <c r="A17" s="23" t="s">
        <v>35</v>
      </c>
      <c r="B17" s="32">
        <v>39150</v>
      </c>
      <c r="C17" s="23">
        <v>65</v>
      </c>
      <c r="D17" s="23">
        <v>5000</v>
      </c>
      <c r="E17" s="1">
        <f>C17*D17</f>
        <v>325000</v>
      </c>
      <c r="F17" s="2">
        <f t="shared" si="5"/>
        <v>87.83783783783784</v>
      </c>
      <c r="G17" s="3">
        <f t="shared" si="6"/>
        <v>92.92351679771265</v>
      </c>
      <c r="H17" s="4">
        <f t="shared" si="7"/>
        <v>43.84982581499961</v>
      </c>
      <c r="I17" s="18">
        <f t="shared" si="8"/>
        <v>67.66125237855326</v>
      </c>
    </row>
    <row r="18" spans="1:9" ht="15.75">
      <c r="A18" s="23" t="s">
        <v>46</v>
      </c>
      <c r="B18" s="32">
        <v>39151</v>
      </c>
      <c r="C18" s="23"/>
      <c r="D18" s="23"/>
      <c r="E18" s="22">
        <v>16000</v>
      </c>
      <c r="F18" s="2">
        <f aca="true" t="shared" si="9" ref="F18:F23">E18/K$2</f>
        <v>4.324324324324325</v>
      </c>
      <c r="G18" s="3">
        <f aca="true" t="shared" si="10" ref="G18:G23">E18/L$2</f>
        <v>4.5746962115797</v>
      </c>
      <c r="H18" s="4">
        <f aca="true" t="shared" si="11" ref="H18:H23">E18/M$2</f>
        <v>2.158760655507673</v>
      </c>
      <c r="I18" s="18">
        <f aca="true" t="shared" si="12" ref="I18:I23">E18/$N$2</f>
        <v>3.331015501713391</v>
      </c>
    </row>
    <row r="19" spans="1:9" ht="15.75">
      <c r="A19" s="23" t="s">
        <v>64</v>
      </c>
      <c r="B19" s="32">
        <v>39154</v>
      </c>
      <c r="C19" s="23">
        <v>80</v>
      </c>
      <c r="D19" s="23"/>
      <c r="E19" s="22">
        <v>1572000</v>
      </c>
      <c r="F19" s="2">
        <f t="shared" si="9"/>
        <v>424.86486486486484</v>
      </c>
      <c r="G19" s="3">
        <f t="shared" si="10"/>
        <v>449.4639027877055</v>
      </c>
      <c r="H19" s="4">
        <f t="shared" si="11"/>
        <v>212.09823440362888</v>
      </c>
      <c r="I19" s="18">
        <f t="shared" si="12"/>
        <v>327.27227304334065</v>
      </c>
    </row>
    <row r="20" spans="1:9" ht="15.75">
      <c r="A20" s="23" t="s">
        <v>42</v>
      </c>
      <c r="B20" s="32">
        <v>39157</v>
      </c>
      <c r="C20" s="23"/>
      <c r="D20" s="23"/>
      <c r="E20" s="22">
        <v>20000</v>
      </c>
      <c r="F20" s="2">
        <f t="shared" si="9"/>
        <v>5.405405405405405</v>
      </c>
      <c r="G20" s="3">
        <f t="shared" si="10"/>
        <v>5.718370264474625</v>
      </c>
      <c r="H20" s="4">
        <f t="shared" si="11"/>
        <v>2.6984508193845915</v>
      </c>
      <c r="I20" s="18">
        <f t="shared" si="12"/>
        <v>4.163769377141739</v>
      </c>
    </row>
    <row r="21" spans="1:9" ht="15.75">
      <c r="A21" s="23" t="s">
        <v>43</v>
      </c>
      <c r="B21" s="32">
        <v>39158</v>
      </c>
      <c r="C21" s="23"/>
      <c r="D21" s="23"/>
      <c r="E21" s="22">
        <v>125000</v>
      </c>
      <c r="F21" s="2">
        <f t="shared" si="9"/>
        <v>33.78378378378378</v>
      </c>
      <c r="G21" s="3">
        <f t="shared" si="10"/>
        <v>35.7398141529664</v>
      </c>
      <c r="H21" s="4">
        <f t="shared" si="11"/>
        <v>16.865317621153697</v>
      </c>
      <c r="I21" s="18">
        <f t="shared" si="12"/>
        <v>26.023558607135868</v>
      </c>
    </row>
    <row r="22" spans="1:9" ht="15.75">
      <c r="A22" s="23" t="s">
        <v>37</v>
      </c>
      <c r="B22" s="32">
        <v>39165</v>
      </c>
      <c r="C22" s="23">
        <v>8</v>
      </c>
      <c r="D22" s="23">
        <v>660000</v>
      </c>
      <c r="E22" s="22">
        <f>C22*D22</f>
        <v>5280000</v>
      </c>
      <c r="F22" s="2">
        <f t="shared" si="9"/>
        <v>1427.027027027027</v>
      </c>
      <c r="G22" s="3">
        <f t="shared" si="10"/>
        <v>1509.649749821301</v>
      </c>
      <c r="H22" s="4">
        <f t="shared" si="11"/>
        <v>712.3910163175321</v>
      </c>
      <c r="I22" s="18">
        <f t="shared" si="12"/>
        <v>1099.235115565419</v>
      </c>
    </row>
    <row r="23" spans="1:9" ht="15.75">
      <c r="A23" s="23" t="s">
        <v>65</v>
      </c>
      <c r="B23" s="32">
        <v>39168</v>
      </c>
      <c r="C23" s="23"/>
      <c r="D23" s="23"/>
      <c r="E23" s="22">
        <v>75000</v>
      </c>
      <c r="F23" s="2">
        <f t="shared" si="9"/>
        <v>20.27027027027027</v>
      </c>
      <c r="G23" s="3">
        <f t="shared" si="10"/>
        <v>21.44388849177984</v>
      </c>
      <c r="H23" s="4">
        <f t="shared" si="11"/>
        <v>10.119190572692217</v>
      </c>
      <c r="I23" s="18">
        <f t="shared" si="12"/>
        <v>15.614135164281521</v>
      </c>
    </row>
    <row r="24" spans="1:9" ht="15.75">
      <c r="A24" s="23" t="s">
        <v>66</v>
      </c>
      <c r="B24" s="32">
        <v>39171</v>
      </c>
      <c r="C24" s="23"/>
      <c r="D24" s="23"/>
      <c r="E24" s="22">
        <v>100000</v>
      </c>
      <c r="F24" s="2">
        <f aca="true" t="shared" si="13" ref="F24:F30">E24/K$2</f>
        <v>27.027027027027028</v>
      </c>
      <c r="G24" s="3">
        <f aca="true" t="shared" si="14" ref="G24:G30">E24/L$2</f>
        <v>28.591851322373124</v>
      </c>
      <c r="H24" s="4">
        <f aca="true" t="shared" si="15" ref="H24:H30">E24/M$2</f>
        <v>13.492254096922958</v>
      </c>
      <c r="I24" s="18">
        <f aca="true" t="shared" si="16" ref="I24:I30">E24/$N$2</f>
        <v>20.818846885708695</v>
      </c>
    </row>
    <row r="25" spans="1:9" ht="15.75">
      <c r="A25" s="23" t="s">
        <v>67</v>
      </c>
      <c r="B25" s="32">
        <v>39171</v>
      </c>
      <c r="C25" s="23"/>
      <c r="D25" s="23"/>
      <c r="E25" s="22">
        <v>20000</v>
      </c>
      <c r="F25" s="2">
        <f t="shared" si="13"/>
        <v>5.405405405405405</v>
      </c>
      <c r="G25" s="3">
        <f t="shared" si="14"/>
        <v>5.718370264474625</v>
      </c>
      <c r="H25" s="4">
        <f t="shared" si="15"/>
        <v>2.6984508193845915</v>
      </c>
      <c r="I25" s="18">
        <f t="shared" si="16"/>
        <v>4.163769377141739</v>
      </c>
    </row>
    <row r="26" spans="1:9" ht="15.75">
      <c r="A26" s="23" t="s">
        <v>57</v>
      </c>
      <c r="B26" s="32">
        <v>39175</v>
      </c>
      <c r="C26" s="23"/>
      <c r="D26" s="23"/>
      <c r="E26" s="22">
        <v>50300</v>
      </c>
      <c r="F26" s="2">
        <f t="shared" si="13"/>
        <v>13.594594594594595</v>
      </c>
      <c r="G26" s="3">
        <f t="shared" si="14"/>
        <v>14.381701215153681</v>
      </c>
      <c r="H26" s="4">
        <f t="shared" si="15"/>
        <v>6.786603810752247</v>
      </c>
      <c r="I26" s="18">
        <f t="shared" si="16"/>
        <v>10.471879983511473</v>
      </c>
    </row>
    <row r="27" spans="1:9" ht="15.75">
      <c r="A27" s="23" t="s">
        <v>86</v>
      </c>
      <c r="B27" s="32">
        <v>39177</v>
      </c>
      <c r="C27" s="23"/>
      <c r="D27" s="23"/>
      <c r="E27" s="22">
        <v>30000</v>
      </c>
      <c r="F27" s="2">
        <f t="shared" si="13"/>
        <v>8.108108108108109</v>
      </c>
      <c r="G27" s="3">
        <f t="shared" si="14"/>
        <v>8.577555396711936</v>
      </c>
      <c r="H27" s="4">
        <f t="shared" si="15"/>
        <v>4.047676229076887</v>
      </c>
      <c r="I27" s="18">
        <f t="shared" si="16"/>
        <v>6.245654065712608</v>
      </c>
    </row>
    <row r="28" spans="1:9" ht="15.75">
      <c r="A28" s="23" t="s">
        <v>30</v>
      </c>
      <c r="B28" s="32">
        <v>39184</v>
      </c>
      <c r="C28" s="23">
        <v>1</v>
      </c>
      <c r="D28" s="23">
        <v>45000</v>
      </c>
      <c r="E28" s="22">
        <f>C28*D28</f>
        <v>45000</v>
      </c>
      <c r="F28" s="2">
        <f t="shared" si="13"/>
        <v>12.162162162162161</v>
      </c>
      <c r="G28" s="3">
        <f t="shared" si="14"/>
        <v>12.866333095067906</v>
      </c>
      <c r="H28" s="4">
        <f t="shared" si="15"/>
        <v>6.0715143436153305</v>
      </c>
      <c r="I28" s="18">
        <f t="shared" si="16"/>
        <v>9.368481098568912</v>
      </c>
    </row>
    <row r="29" spans="1:9" ht="15.75">
      <c r="A29" s="23" t="s">
        <v>66</v>
      </c>
      <c r="B29" s="32">
        <v>39186</v>
      </c>
      <c r="C29" s="23">
        <v>1</v>
      </c>
      <c r="D29" s="23">
        <v>10000</v>
      </c>
      <c r="E29" s="22">
        <f>C29*D29</f>
        <v>10000</v>
      </c>
      <c r="F29" s="2">
        <f t="shared" si="13"/>
        <v>2.7027027027027026</v>
      </c>
      <c r="G29" s="3">
        <f t="shared" si="14"/>
        <v>2.8591851322373123</v>
      </c>
      <c r="H29" s="4">
        <f t="shared" si="15"/>
        <v>1.3492254096922958</v>
      </c>
      <c r="I29" s="18">
        <f t="shared" si="16"/>
        <v>2.0818846885708693</v>
      </c>
    </row>
    <row r="30" spans="1:9" ht="15.75">
      <c r="A30" s="23" t="s">
        <v>84</v>
      </c>
      <c r="B30" s="32">
        <v>39188</v>
      </c>
      <c r="C30" s="23">
        <v>4</v>
      </c>
      <c r="D30" s="23">
        <v>7500</v>
      </c>
      <c r="E30" s="22">
        <f>C30*D30</f>
        <v>30000</v>
      </c>
      <c r="F30" s="2">
        <f t="shared" si="13"/>
        <v>8.108108108108109</v>
      </c>
      <c r="G30" s="3">
        <f t="shared" si="14"/>
        <v>8.577555396711936</v>
      </c>
      <c r="H30" s="4">
        <f t="shared" si="15"/>
        <v>4.047676229076887</v>
      </c>
      <c r="I30" s="18">
        <f t="shared" si="16"/>
        <v>6.245654065712608</v>
      </c>
    </row>
    <row r="31" spans="1:9" ht="15.75">
      <c r="A31" s="23" t="s">
        <v>85</v>
      </c>
      <c r="B31" s="32">
        <v>39188</v>
      </c>
      <c r="C31" s="23">
        <v>1</v>
      </c>
      <c r="D31" s="23">
        <v>50000</v>
      </c>
      <c r="E31" s="22">
        <f>C31*D31</f>
        <v>50000</v>
      </c>
      <c r="F31" s="2">
        <f>E31/K$2</f>
        <v>13.513513513513514</v>
      </c>
      <c r="G31" s="3">
        <f>E31/L$2</f>
        <v>14.295925661186562</v>
      </c>
      <c r="H31" s="4">
        <f>E31/M$2</f>
        <v>6.746127048461479</v>
      </c>
      <c r="I31" s="18">
        <f>E31/$N$2</f>
        <v>10.409423442854347</v>
      </c>
    </row>
    <row r="32" spans="1:9" ht="15.75">
      <c r="A32" s="23" t="s">
        <v>88</v>
      </c>
      <c r="B32" s="68">
        <v>39188</v>
      </c>
      <c r="C32" s="23"/>
      <c r="D32" s="23"/>
      <c r="E32" s="65">
        <v>22488298</v>
      </c>
      <c r="F32" s="2">
        <f aca="true" t="shared" si="17" ref="F32:F38">E32/K$2</f>
        <v>6077.918378378378</v>
      </c>
      <c r="G32" s="3">
        <f aca="true" t="shared" si="18" ref="G32:G38">E32/L$2</f>
        <v>6429.820729092209</v>
      </c>
      <c r="H32" s="4">
        <f aca="true" t="shared" si="19" ref="H32:H38">E32/M$2</f>
        <v>3034.1783082332436</v>
      </c>
      <c r="I32" s="18">
        <f aca="true" t="shared" si="20" ref="I32:I38">E32/$N$2</f>
        <v>4681.80432782189</v>
      </c>
    </row>
    <row r="33" spans="1:9" ht="15.75">
      <c r="A33" s="23" t="s">
        <v>90</v>
      </c>
      <c r="B33" s="32">
        <v>39191</v>
      </c>
      <c r="C33" s="23">
        <v>5</v>
      </c>
      <c r="D33" s="62">
        <v>62000</v>
      </c>
      <c r="E33" s="22">
        <f aca="true" t="shared" si="21" ref="E33:E40">C33*D33</f>
        <v>310000</v>
      </c>
      <c r="F33" s="2">
        <f t="shared" si="17"/>
        <v>83.78378378378379</v>
      </c>
      <c r="G33" s="3">
        <f t="shared" si="18"/>
        <v>88.63473909935668</v>
      </c>
      <c r="H33" s="4">
        <f t="shared" si="19"/>
        <v>41.82598770046117</v>
      </c>
      <c r="I33" s="18">
        <f t="shared" si="20"/>
        <v>64.53842534569695</v>
      </c>
    </row>
    <row r="34" spans="1:9" ht="15.75">
      <c r="A34" s="23" t="s">
        <v>91</v>
      </c>
      <c r="B34" s="32">
        <v>39191</v>
      </c>
      <c r="C34" s="23">
        <v>5</v>
      </c>
      <c r="D34" s="62">
        <v>7000</v>
      </c>
      <c r="E34" s="22">
        <f t="shared" si="21"/>
        <v>35000</v>
      </c>
      <c r="F34" s="2">
        <f t="shared" si="17"/>
        <v>9.45945945945946</v>
      </c>
      <c r="G34" s="3">
        <f t="shared" si="18"/>
        <v>10.007147962830594</v>
      </c>
      <c r="H34" s="4">
        <f t="shared" si="19"/>
        <v>4.722288933923035</v>
      </c>
      <c r="I34" s="18">
        <f t="shared" si="20"/>
        <v>7.286596409998043</v>
      </c>
    </row>
    <row r="35" spans="1:9" ht="15.75">
      <c r="A35" s="23" t="s">
        <v>91</v>
      </c>
      <c r="B35" s="32">
        <v>39191</v>
      </c>
      <c r="C35" s="23">
        <v>5</v>
      </c>
      <c r="D35" s="62">
        <v>6000</v>
      </c>
      <c r="E35" s="22">
        <f t="shared" si="21"/>
        <v>30000</v>
      </c>
      <c r="F35" s="2">
        <f t="shared" si="17"/>
        <v>8.108108108108109</v>
      </c>
      <c r="G35" s="3">
        <f t="shared" si="18"/>
        <v>8.577555396711936</v>
      </c>
      <c r="H35" s="4">
        <f t="shared" si="19"/>
        <v>4.047676229076887</v>
      </c>
      <c r="I35" s="18">
        <f t="shared" si="20"/>
        <v>6.245654065712608</v>
      </c>
    </row>
    <row r="36" spans="1:9" ht="15.75">
      <c r="A36" s="23" t="s">
        <v>89</v>
      </c>
      <c r="B36" s="32">
        <v>39192</v>
      </c>
      <c r="C36" s="23">
        <v>5</v>
      </c>
      <c r="D36" s="23">
        <v>61500</v>
      </c>
      <c r="E36" s="22">
        <f>C36*D36</f>
        <v>307500</v>
      </c>
      <c r="F36" s="2">
        <f>E36/K$2</f>
        <v>83.10810810810811</v>
      </c>
      <c r="G36" s="3">
        <f>E36/L$2</f>
        <v>87.91994281629735</v>
      </c>
      <c r="H36" s="4">
        <f>E36/M$2</f>
        <v>41.48868134803809</v>
      </c>
      <c r="I36" s="18">
        <f>E36/$N$2</f>
        <v>64.01795417355423</v>
      </c>
    </row>
    <row r="37" spans="1:9" ht="15.75">
      <c r="A37" s="23" t="s">
        <v>95</v>
      </c>
      <c r="B37" s="32">
        <v>39197</v>
      </c>
      <c r="C37" s="23">
        <v>3</v>
      </c>
      <c r="D37" s="62">
        <v>35000</v>
      </c>
      <c r="E37" s="22">
        <f t="shared" si="21"/>
        <v>105000</v>
      </c>
      <c r="F37" s="2">
        <f t="shared" si="17"/>
        <v>28.37837837837838</v>
      </c>
      <c r="G37" s="3">
        <f t="shared" si="18"/>
        <v>30.02144388849178</v>
      </c>
      <c r="H37" s="4">
        <f t="shared" si="19"/>
        <v>14.166866801769105</v>
      </c>
      <c r="I37" s="18">
        <f t="shared" si="20"/>
        <v>21.859789229994128</v>
      </c>
    </row>
    <row r="38" spans="1:9" ht="15.75">
      <c r="A38" s="23" t="s">
        <v>101</v>
      </c>
      <c r="B38" s="32">
        <v>39198</v>
      </c>
      <c r="C38" s="23">
        <v>2</v>
      </c>
      <c r="D38" s="62">
        <v>6000</v>
      </c>
      <c r="E38" s="22">
        <f t="shared" si="21"/>
        <v>12000</v>
      </c>
      <c r="F38" s="2">
        <f t="shared" si="17"/>
        <v>3.2432432432432434</v>
      </c>
      <c r="G38" s="3">
        <f t="shared" si="18"/>
        <v>3.4310221586847747</v>
      </c>
      <c r="H38" s="4">
        <f t="shared" si="19"/>
        <v>1.6190704916307548</v>
      </c>
      <c r="I38" s="18">
        <f t="shared" si="20"/>
        <v>2.4982616262850432</v>
      </c>
    </row>
    <row r="39" spans="1:9" ht="15.75">
      <c r="A39" s="23" t="s">
        <v>146</v>
      </c>
      <c r="B39" s="68">
        <v>39198</v>
      </c>
      <c r="C39" s="23"/>
      <c r="D39" s="23"/>
      <c r="E39" s="65">
        <v>20000</v>
      </c>
      <c r="F39" s="2">
        <f aca="true" t="shared" si="22" ref="F39:F45">E39/K$2</f>
        <v>5.405405405405405</v>
      </c>
      <c r="G39" s="3">
        <f aca="true" t="shared" si="23" ref="G39:G45">E39/L$2</f>
        <v>5.718370264474625</v>
      </c>
      <c r="H39" s="4">
        <f aca="true" t="shared" si="24" ref="H39:H45">E39/M$2</f>
        <v>2.6984508193845915</v>
      </c>
      <c r="I39" s="18">
        <f aca="true" t="shared" si="25" ref="I39:I45">E39/$N$2</f>
        <v>4.163769377141739</v>
      </c>
    </row>
    <row r="40" spans="1:9" ht="15.75">
      <c r="A40" s="23" t="s">
        <v>92</v>
      </c>
      <c r="B40" s="32">
        <v>39200</v>
      </c>
      <c r="C40" s="23">
        <v>1</v>
      </c>
      <c r="D40" s="62">
        <v>6000</v>
      </c>
      <c r="E40" s="22">
        <f t="shared" si="21"/>
        <v>6000</v>
      </c>
      <c r="F40" s="2">
        <f t="shared" si="22"/>
        <v>1.6216216216216217</v>
      </c>
      <c r="G40" s="3">
        <f t="shared" si="23"/>
        <v>1.7155110793423873</v>
      </c>
      <c r="H40" s="4">
        <f t="shared" si="24"/>
        <v>0.8095352458153774</v>
      </c>
      <c r="I40" s="18">
        <f t="shared" si="25"/>
        <v>1.2491308131425216</v>
      </c>
    </row>
    <row r="41" spans="1:9" ht="15.75">
      <c r="A41" s="23" t="s">
        <v>93</v>
      </c>
      <c r="B41" s="32">
        <v>39200</v>
      </c>
      <c r="C41" s="23">
        <v>3</v>
      </c>
      <c r="D41" s="62">
        <v>10000</v>
      </c>
      <c r="E41" s="22">
        <f>C41*D41</f>
        <v>30000</v>
      </c>
      <c r="F41" s="2">
        <f t="shared" si="22"/>
        <v>8.108108108108109</v>
      </c>
      <c r="G41" s="3">
        <f t="shared" si="23"/>
        <v>8.577555396711936</v>
      </c>
      <c r="H41" s="4">
        <f t="shared" si="24"/>
        <v>4.047676229076887</v>
      </c>
      <c r="I41" s="18">
        <f t="shared" si="25"/>
        <v>6.245654065712608</v>
      </c>
    </row>
    <row r="42" spans="1:9" ht="15.75">
      <c r="A42" s="23" t="s">
        <v>96</v>
      </c>
      <c r="B42" s="32">
        <v>39202</v>
      </c>
      <c r="C42" s="23">
        <v>1</v>
      </c>
      <c r="D42" s="62">
        <v>10000</v>
      </c>
      <c r="E42" s="22">
        <f>C42*D42</f>
        <v>10000</v>
      </c>
      <c r="F42" s="2">
        <f t="shared" si="22"/>
        <v>2.7027027027027026</v>
      </c>
      <c r="G42" s="3">
        <f t="shared" si="23"/>
        <v>2.8591851322373123</v>
      </c>
      <c r="H42" s="4">
        <f t="shared" si="24"/>
        <v>1.3492254096922958</v>
      </c>
      <c r="I42" s="18">
        <f t="shared" si="25"/>
        <v>2.0818846885708693</v>
      </c>
    </row>
    <row r="43" spans="1:9" ht="15.75">
      <c r="A43" s="23" t="s">
        <v>108</v>
      </c>
      <c r="B43" s="32">
        <v>39207</v>
      </c>
      <c r="C43" s="23">
        <v>2</v>
      </c>
      <c r="D43" s="62">
        <v>8000</v>
      </c>
      <c r="E43" s="22">
        <f>C43*D43</f>
        <v>16000</v>
      </c>
      <c r="F43" s="2">
        <f t="shared" si="22"/>
        <v>4.324324324324325</v>
      </c>
      <c r="G43" s="3">
        <f t="shared" si="23"/>
        <v>4.5746962115797</v>
      </c>
      <c r="H43" s="4">
        <f t="shared" si="24"/>
        <v>2.158760655507673</v>
      </c>
      <c r="I43" s="18">
        <f t="shared" si="25"/>
        <v>3.331015501713391</v>
      </c>
    </row>
    <row r="44" spans="1:9" ht="15.75">
      <c r="A44" s="23" t="s">
        <v>109</v>
      </c>
      <c r="B44" s="32">
        <v>39207</v>
      </c>
      <c r="C44" s="23">
        <v>4</v>
      </c>
      <c r="D44" s="62">
        <v>10000</v>
      </c>
      <c r="E44" s="22">
        <f>C44*D44</f>
        <v>40000</v>
      </c>
      <c r="F44" s="2">
        <f t="shared" si="22"/>
        <v>10.81081081081081</v>
      </c>
      <c r="G44" s="3">
        <f t="shared" si="23"/>
        <v>11.43674052894925</v>
      </c>
      <c r="H44" s="4">
        <f t="shared" si="24"/>
        <v>5.396901638769183</v>
      </c>
      <c r="I44" s="18">
        <f t="shared" si="25"/>
        <v>8.327538754283477</v>
      </c>
    </row>
    <row r="45" spans="1:9" ht="15.75">
      <c r="A45" s="23" t="s">
        <v>132</v>
      </c>
      <c r="B45" s="32">
        <v>39208</v>
      </c>
      <c r="C45" s="23"/>
      <c r="D45" s="23"/>
      <c r="E45" s="65">
        <v>40000</v>
      </c>
      <c r="F45" s="2">
        <f t="shared" si="22"/>
        <v>10.81081081081081</v>
      </c>
      <c r="G45" s="3">
        <f t="shared" si="23"/>
        <v>11.43674052894925</v>
      </c>
      <c r="H45" s="4">
        <f t="shared" si="24"/>
        <v>5.396901638769183</v>
      </c>
      <c r="I45" s="18">
        <f t="shared" si="25"/>
        <v>8.327538754283477</v>
      </c>
    </row>
    <row r="46" spans="1:9" ht="15.75">
      <c r="A46" s="23" t="s">
        <v>106</v>
      </c>
      <c r="B46" s="32">
        <v>39211</v>
      </c>
      <c r="C46" s="23"/>
      <c r="D46" s="62"/>
      <c r="E46" s="65">
        <v>1582521</v>
      </c>
      <c r="F46" s="2">
        <f aca="true" t="shared" si="26" ref="F46:F55">E46/K$2</f>
        <v>427.70837837837837</v>
      </c>
      <c r="G46" s="3">
        <f aca="true" t="shared" si="27" ref="G46:G55">E46/L$2</f>
        <v>452.47205146533236</v>
      </c>
      <c r="H46" s="4">
        <f aca="true" t="shared" si="28" ref="H46:H55">E46/M$2</f>
        <v>213.51775445716615</v>
      </c>
      <c r="I46" s="18">
        <f aca="true" t="shared" si="29" ref="I46:I55">E46/$N$2</f>
        <v>329.46262392418606</v>
      </c>
    </row>
    <row r="47" spans="1:9" ht="15.75">
      <c r="A47" s="23" t="s">
        <v>107</v>
      </c>
      <c r="B47" s="32">
        <v>39211</v>
      </c>
      <c r="C47" s="23"/>
      <c r="D47" s="62"/>
      <c r="E47" s="65">
        <v>586500</v>
      </c>
      <c r="F47" s="2">
        <f t="shared" si="26"/>
        <v>158.51351351351352</v>
      </c>
      <c r="G47" s="3">
        <f t="shared" si="27"/>
        <v>167.69120800571838</v>
      </c>
      <c r="H47" s="4">
        <f t="shared" si="28"/>
        <v>79.13207027845314</v>
      </c>
      <c r="I47" s="18">
        <f t="shared" si="29"/>
        <v>122.10253698468149</v>
      </c>
    </row>
    <row r="48" spans="1:9" ht="15.75">
      <c r="A48" s="1" t="s">
        <v>121</v>
      </c>
      <c r="B48" s="31">
        <v>39212</v>
      </c>
      <c r="D48" s="69"/>
      <c r="E48" s="64">
        <v>1750000</v>
      </c>
      <c r="F48" s="2">
        <f t="shared" si="26"/>
        <v>472.97297297297297</v>
      </c>
      <c r="G48" s="3">
        <f t="shared" si="27"/>
        <v>500.35739814152964</v>
      </c>
      <c r="H48" s="4">
        <f t="shared" si="28"/>
        <v>236.11444669615173</v>
      </c>
      <c r="I48" s="18">
        <f t="shared" si="29"/>
        <v>364.32982049990216</v>
      </c>
    </row>
    <row r="49" spans="1:9" ht="15.75">
      <c r="A49" s="23" t="s">
        <v>180</v>
      </c>
      <c r="B49" s="32">
        <v>39212</v>
      </c>
      <c r="C49" s="23"/>
      <c r="D49" s="75"/>
      <c r="E49" s="65">
        <v>951250</v>
      </c>
      <c r="F49" s="2">
        <f t="shared" si="26"/>
        <v>257.0945945945946</v>
      </c>
      <c r="G49" s="3">
        <f t="shared" si="27"/>
        <v>271.97998570407435</v>
      </c>
      <c r="H49" s="4">
        <f t="shared" si="28"/>
        <v>128.34506709697962</v>
      </c>
      <c r="I49" s="18">
        <f t="shared" si="29"/>
        <v>198.03928100030396</v>
      </c>
    </row>
    <row r="50" spans="1:9" ht="15.75">
      <c r="A50" s="23" t="s">
        <v>131</v>
      </c>
      <c r="B50" s="32">
        <v>39221</v>
      </c>
      <c r="C50" s="23"/>
      <c r="D50" s="25"/>
      <c r="E50" s="65">
        <v>1865000</v>
      </c>
      <c r="F50" s="2">
        <f t="shared" si="26"/>
        <v>504.05405405405406</v>
      </c>
      <c r="G50" s="3">
        <f t="shared" si="27"/>
        <v>533.2380271622587</v>
      </c>
      <c r="H50" s="4">
        <f t="shared" si="28"/>
        <v>251.63053890761316</v>
      </c>
      <c r="I50" s="18">
        <f t="shared" si="29"/>
        <v>388.2714944184671</v>
      </c>
    </row>
    <row r="51" spans="1:9" ht="15.75">
      <c r="A51" s="23" t="s">
        <v>145</v>
      </c>
      <c r="B51" s="68">
        <v>39226</v>
      </c>
      <c r="C51" s="23"/>
      <c r="D51" s="25"/>
      <c r="E51" s="65">
        <v>29000</v>
      </c>
      <c r="F51" s="2">
        <f t="shared" si="26"/>
        <v>7.837837837837838</v>
      </c>
      <c r="G51" s="3">
        <f t="shared" si="27"/>
        <v>8.291636883488206</v>
      </c>
      <c r="H51" s="4">
        <f t="shared" si="28"/>
        <v>3.9127536881076574</v>
      </c>
      <c r="I51" s="18">
        <f t="shared" si="29"/>
        <v>6.0374655968555215</v>
      </c>
    </row>
    <row r="52" spans="1:9" ht="15.75">
      <c r="A52" s="23" t="s">
        <v>147</v>
      </c>
      <c r="B52" s="68">
        <v>39226</v>
      </c>
      <c r="C52" s="23"/>
      <c r="D52" s="25"/>
      <c r="E52" s="65">
        <v>748600</v>
      </c>
      <c r="F52" s="2">
        <f t="shared" si="26"/>
        <v>202.32432432432432</v>
      </c>
      <c r="G52" s="3">
        <f t="shared" si="27"/>
        <v>214.0385989992852</v>
      </c>
      <c r="H52" s="4">
        <f t="shared" si="28"/>
        <v>101.00301416956525</v>
      </c>
      <c r="I52" s="18">
        <f t="shared" si="29"/>
        <v>155.84988778641528</v>
      </c>
    </row>
    <row r="53" spans="1:9" ht="15.75">
      <c r="A53" s="23" t="s">
        <v>131</v>
      </c>
      <c r="B53" s="68">
        <v>39228</v>
      </c>
      <c r="C53" s="23"/>
      <c r="D53" s="25"/>
      <c r="E53" s="65">
        <v>265000</v>
      </c>
      <c r="F53" s="2">
        <f t="shared" si="26"/>
        <v>71.62162162162163</v>
      </c>
      <c r="G53" s="3">
        <f t="shared" si="27"/>
        <v>75.76840600428878</v>
      </c>
      <c r="H53" s="4">
        <f t="shared" si="28"/>
        <v>35.754473356845835</v>
      </c>
      <c r="I53" s="18">
        <f t="shared" si="29"/>
        <v>55.169944247128036</v>
      </c>
    </row>
    <row r="54" spans="1:9" ht="15.75">
      <c r="A54" s="23" t="s">
        <v>144</v>
      </c>
      <c r="B54" s="68">
        <v>39229</v>
      </c>
      <c r="C54" s="23"/>
      <c r="D54" s="23"/>
      <c r="E54" s="65">
        <v>254000</v>
      </c>
      <c r="F54" s="2">
        <f t="shared" si="26"/>
        <v>68.64864864864865</v>
      </c>
      <c r="G54" s="3">
        <f t="shared" si="27"/>
        <v>72.62330235882773</v>
      </c>
      <c r="H54" s="4">
        <f t="shared" si="28"/>
        <v>34.27032540618431</v>
      </c>
      <c r="I54" s="18">
        <f t="shared" si="29"/>
        <v>52.87987108970008</v>
      </c>
    </row>
    <row r="55" spans="1:9" ht="15.75">
      <c r="A55" s="23" t="s">
        <v>132</v>
      </c>
      <c r="B55" s="32">
        <v>39232</v>
      </c>
      <c r="C55" s="23"/>
      <c r="D55" s="62"/>
      <c r="E55" s="65">
        <v>20000</v>
      </c>
      <c r="F55" s="2">
        <f t="shared" si="26"/>
        <v>5.405405405405405</v>
      </c>
      <c r="G55" s="3">
        <f t="shared" si="27"/>
        <v>5.718370264474625</v>
      </c>
      <c r="H55" s="4">
        <f t="shared" si="28"/>
        <v>2.6984508193845915</v>
      </c>
      <c r="I55" s="18">
        <f t="shared" si="29"/>
        <v>4.163769377141739</v>
      </c>
    </row>
    <row r="56" spans="1:9" ht="15.75">
      <c r="A56" s="23" t="s">
        <v>167</v>
      </c>
      <c r="B56" s="32">
        <v>39233</v>
      </c>
      <c r="C56" s="23">
        <v>44</v>
      </c>
      <c r="D56" s="62">
        <v>66000</v>
      </c>
      <c r="E56" s="22">
        <f>C56*D56</f>
        <v>2904000</v>
      </c>
      <c r="F56" s="2">
        <f aca="true" t="shared" si="30" ref="F56:F81">E56/K$2</f>
        <v>784.8648648648649</v>
      </c>
      <c r="G56" s="3">
        <f aca="true" t="shared" si="31" ref="G56:G81">E56/L$2</f>
        <v>830.3073624017155</v>
      </c>
      <c r="H56" s="4">
        <f aca="true" t="shared" si="32" ref="H56:H81">E56/M$2</f>
        <v>391.8150589746427</v>
      </c>
      <c r="I56" s="18">
        <f aca="true" t="shared" si="33" ref="I56:I81">E56/$N$2</f>
        <v>604.5793135609805</v>
      </c>
    </row>
    <row r="57" spans="1:9" ht="15.75">
      <c r="A57" s="23" t="s">
        <v>171</v>
      </c>
      <c r="B57" s="32">
        <v>39233</v>
      </c>
      <c r="C57" s="23"/>
      <c r="D57" s="62"/>
      <c r="E57" s="65">
        <v>10000</v>
      </c>
      <c r="F57" s="2">
        <f t="shared" si="30"/>
        <v>2.7027027027027026</v>
      </c>
      <c r="G57" s="3">
        <f t="shared" si="31"/>
        <v>2.8591851322373123</v>
      </c>
      <c r="H57" s="4">
        <f t="shared" si="32"/>
        <v>1.3492254096922958</v>
      </c>
      <c r="I57" s="18">
        <f t="shared" si="33"/>
        <v>2.0818846885708693</v>
      </c>
    </row>
    <row r="58" spans="1:9" ht="15.75">
      <c r="A58" s="23" t="s">
        <v>144</v>
      </c>
      <c r="B58" s="32">
        <v>39234</v>
      </c>
      <c r="C58" s="23"/>
      <c r="D58" s="62"/>
      <c r="E58" s="65">
        <v>285000</v>
      </c>
      <c r="F58" s="2">
        <f t="shared" si="30"/>
        <v>77.02702702702703</v>
      </c>
      <c r="G58" s="3">
        <f t="shared" si="31"/>
        <v>81.4867762687634</v>
      </c>
      <c r="H58" s="4">
        <f t="shared" si="32"/>
        <v>38.452924176230425</v>
      </c>
      <c r="I58" s="18">
        <f t="shared" si="33"/>
        <v>59.33371362426978</v>
      </c>
    </row>
    <row r="59" spans="1:9" ht="15.75">
      <c r="A59" s="23" t="s">
        <v>170</v>
      </c>
      <c r="B59" s="32">
        <v>39234</v>
      </c>
      <c r="C59" s="23"/>
      <c r="D59" s="62"/>
      <c r="E59" s="65">
        <v>70000</v>
      </c>
      <c r="F59" s="2">
        <f t="shared" si="30"/>
        <v>18.91891891891892</v>
      </c>
      <c r="G59" s="3">
        <f t="shared" si="31"/>
        <v>20.014295925661187</v>
      </c>
      <c r="H59" s="4">
        <f t="shared" si="32"/>
        <v>9.44457786784607</v>
      </c>
      <c r="I59" s="18">
        <f t="shared" si="33"/>
        <v>14.573192819996086</v>
      </c>
    </row>
    <row r="60" spans="1:9" ht="15.75">
      <c r="A60" s="23" t="s">
        <v>131</v>
      </c>
      <c r="B60" s="32">
        <v>39234</v>
      </c>
      <c r="C60" s="23"/>
      <c r="D60" s="62"/>
      <c r="E60" s="65">
        <v>910000</v>
      </c>
      <c r="F60" s="2">
        <f t="shared" si="30"/>
        <v>245.94594594594594</v>
      </c>
      <c r="G60" s="3">
        <f t="shared" si="31"/>
        <v>260.18584703359545</v>
      </c>
      <c r="H60" s="4">
        <f t="shared" si="32"/>
        <v>122.7795122819989</v>
      </c>
      <c r="I60" s="18">
        <f t="shared" si="33"/>
        <v>189.4515066599491</v>
      </c>
    </row>
    <row r="61" spans="1:9" ht="15.75">
      <c r="A61" s="23" t="s">
        <v>131</v>
      </c>
      <c r="B61" s="32">
        <v>39234</v>
      </c>
      <c r="C61" s="23"/>
      <c r="D61" s="62"/>
      <c r="E61" s="65">
        <v>120000</v>
      </c>
      <c r="F61" s="2">
        <f t="shared" si="30"/>
        <v>32.432432432432435</v>
      </c>
      <c r="G61" s="3">
        <f t="shared" si="31"/>
        <v>34.310221586847746</v>
      </c>
      <c r="H61" s="4">
        <f t="shared" si="32"/>
        <v>16.19070491630755</v>
      </c>
      <c r="I61" s="18">
        <f t="shared" si="33"/>
        <v>24.98261626285043</v>
      </c>
    </row>
    <row r="62" spans="1:9" ht="15.75">
      <c r="A62" s="23" t="s">
        <v>131</v>
      </c>
      <c r="B62" s="32">
        <v>39235</v>
      </c>
      <c r="C62" s="23"/>
      <c r="D62" s="62"/>
      <c r="E62" s="65">
        <v>55000</v>
      </c>
      <c r="F62" s="2">
        <f t="shared" si="30"/>
        <v>14.864864864864865</v>
      </c>
      <c r="G62" s="3">
        <f t="shared" si="31"/>
        <v>15.725518227305217</v>
      </c>
      <c r="H62" s="4">
        <f t="shared" si="32"/>
        <v>7.420739753307626</v>
      </c>
      <c r="I62" s="18">
        <f t="shared" si="33"/>
        <v>11.450365787139782</v>
      </c>
    </row>
    <row r="63" spans="1:9" ht="15.75">
      <c r="A63" s="23" t="s">
        <v>160</v>
      </c>
      <c r="B63" s="32">
        <v>39237</v>
      </c>
      <c r="C63" s="23"/>
      <c r="D63" s="23"/>
      <c r="E63" s="65">
        <v>30000</v>
      </c>
      <c r="F63" s="2">
        <f t="shared" si="30"/>
        <v>8.108108108108109</v>
      </c>
      <c r="G63" s="3">
        <f t="shared" si="31"/>
        <v>8.577555396711936</v>
      </c>
      <c r="H63" s="4">
        <f t="shared" si="32"/>
        <v>4.047676229076887</v>
      </c>
      <c r="I63" s="18">
        <f t="shared" si="33"/>
        <v>6.245654065712608</v>
      </c>
    </row>
    <row r="64" spans="1:9" ht="15.75">
      <c r="A64" s="23" t="s">
        <v>144</v>
      </c>
      <c r="B64" s="32">
        <v>39240</v>
      </c>
      <c r="C64" s="23"/>
      <c r="D64" s="62"/>
      <c r="E64" s="65">
        <v>233000</v>
      </c>
      <c r="F64" s="2">
        <f t="shared" si="30"/>
        <v>62.972972972972975</v>
      </c>
      <c r="G64" s="3">
        <f t="shared" si="31"/>
        <v>66.61901358112938</v>
      </c>
      <c r="H64" s="4">
        <f t="shared" si="32"/>
        <v>31.436952045830488</v>
      </c>
      <c r="I64" s="18">
        <f t="shared" si="33"/>
        <v>48.50791324370125</v>
      </c>
    </row>
    <row r="65" spans="1:9" ht="15.75">
      <c r="A65" s="23" t="s">
        <v>169</v>
      </c>
      <c r="B65" s="32">
        <v>39241</v>
      </c>
      <c r="C65" s="23"/>
      <c r="D65" s="62"/>
      <c r="E65" s="65">
        <v>240000</v>
      </c>
      <c r="F65" s="2">
        <f t="shared" si="30"/>
        <v>64.86486486486487</v>
      </c>
      <c r="G65" s="3">
        <f t="shared" si="31"/>
        <v>68.62044317369549</v>
      </c>
      <c r="H65" s="4">
        <f t="shared" si="32"/>
        <v>32.3814098326151</v>
      </c>
      <c r="I65" s="18">
        <f t="shared" si="33"/>
        <v>49.96523252570086</v>
      </c>
    </row>
    <row r="66" spans="1:9" ht="15.75">
      <c r="A66" s="23" t="s">
        <v>144</v>
      </c>
      <c r="B66" s="32">
        <v>39241</v>
      </c>
      <c r="C66" s="23"/>
      <c r="D66" s="62"/>
      <c r="E66" s="65">
        <v>48000</v>
      </c>
      <c r="F66" s="2">
        <f t="shared" si="30"/>
        <v>12.972972972972974</v>
      </c>
      <c r="G66" s="3">
        <f t="shared" si="31"/>
        <v>13.724088634739099</v>
      </c>
      <c r="H66" s="4">
        <f t="shared" si="32"/>
        <v>6.476281966523019</v>
      </c>
      <c r="I66" s="18">
        <f t="shared" si="33"/>
        <v>9.993046505140173</v>
      </c>
    </row>
    <row r="67" spans="1:9" ht="15.75">
      <c r="A67" s="23" t="s">
        <v>147</v>
      </c>
      <c r="B67" s="32">
        <v>39241</v>
      </c>
      <c r="C67" s="23"/>
      <c r="D67" s="62"/>
      <c r="E67" s="65">
        <v>244000</v>
      </c>
      <c r="F67" s="2">
        <f t="shared" si="30"/>
        <v>65.94594594594595</v>
      </c>
      <c r="G67" s="3">
        <f t="shared" si="31"/>
        <v>69.76411722659043</v>
      </c>
      <c r="H67" s="4">
        <f t="shared" si="32"/>
        <v>32.92109999649202</v>
      </c>
      <c r="I67" s="18">
        <f t="shared" si="33"/>
        <v>50.797986401129215</v>
      </c>
    </row>
    <row r="68" spans="1:9" ht="15.75">
      <c r="A68" s="1" t="s">
        <v>227</v>
      </c>
      <c r="B68" s="32">
        <v>39241</v>
      </c>
      <c r="C68" s="23"/>
      <c r="D68" s="62"/>
      <c r="E68" s="22">
        <v>35000</v>
      </c>
      <c r="F68" s="2">
        <f t="shared" si="30"/>
        <v>9.45945945945946</v>
      </c>
      <c r="G68" s="3">
        <f t="shared" si="31"/>
        <v>10.007147962830594</v>
      </c>
      <c r="H68" s="4">
        <f t="shared" si="32"/>
        <v>4.722288933923035</v>
      </c>
      <c r="I68" s="18">
        <f t="shared" si="33"/>
        <v>7.286596409998043</v>
      </c>
    </row>
    <row r="69" spans="1:9" ht="15.75">
      <c r="A69" s="23" t="s">
        <v>228</v>
      </c>
      <c r="B69" s="32">
        <v>39244</v>
      </c>
      <c r="C69" s="23"/>
      <c r="D69" s="62"/>
      <c r="E69" s="22">
        <v>36000</v>
      </c>
      <c r="F69" s="2">
        <f t="shared" si="30"/>
        <v>9.72972972972973</v>
      </c>
      <c r="G69" s="3">
        <f t="shared" si="31"/>
        <v>10.293066476054324</v>
      </c>
      <c r="H69" s="4">
        <f t="shared" si="32"/>
        <v>4.857211474892265</v>
      </c>
      <c r="I69" s="18">
        <f t="shared" si="33"/>
        <v>7.49478487885513</v>
      </c>
    </row>
    <row r="70" spans="1:9" ht="15.75">
      <c r="A70" s="23" t="s">
        <v>229</v>
      </c>
      <c r="B70" s="32">
        <v>39244</v>
      </c>
      <c r="C70" s="23"/>
      <c r="D70" s="62"/>
      <c r="E70" s="22">
        <v>180000</v>
      </c>
      <c r="F70" s="2">
        <f t="shared" si="30"/>
        <v>48.648648648648646</v>
      </c>
      <c r="G70" s="3">
        <f t="shared" si="31"/>
        <v>51.465332380271626</v>
      </c>
      <c r="H70" s="4">
        <f t="shared" si="32"/>
        <v>24.286057374461322</v>
      </c>
      <c r="I70" s="18">
        <f t="shared" si="33"/>
        <v>37.47392439427565</v>
      </c>
    </row>
    <row r="71" spans="1:9" ht="15.75">
      <c r="A71" s="23" t="s">
        <v>230</v>
      </c>
      <c r="B71" s="32">
        <v>39244</v>
      </c>
      <c r="C71" s="23"/>
      <c r="D71" s="62"/>
      <c r="E71" s="22">
        <v>390000</v>
      </c>
      <c r="F71" s="2">
        <f t="shared" si="30"/>
        <v>105.4054054054054</v>
      </c>
      <c r="G71" s="3">
        <f t="shared" si="31"/>
        <v>111.50822015725518</v>
      </c>
      <c r="H71" s="4">
        <f t="shared" si="32"/>
        <v>52.61979097799953</v>
      </c>
      <c r="I71" s="18">
        <f t="shared" si="33"/>
        <v>81.19350285426391</v>
      </c>
    </row>
    <row r="72" spans="1:9" ht="15.75">
      <c r="A72" s="23" t="s">
        <v>231</v>
      </c>
      <c r="B72" s="32">
        <v>39244</v>
      </c>
      <c r="C72" s="23"/>
      <c r="D72" s="62"/>
      <c r="E72" s="22">
        <v>12000</v>
      </c>
      <c r="F72" s="2">
        <f t="shared" si="30"/>
        <v>3.2432432432432434</v>
      </c>
      <c r="G72" s="3">
        <f t="shared" si="31"/>
        <v>3.4310221586847747</v>
      </c>
      <c r="H72" s="4">
        <f t="shared" si="32"/>
        <v>1.6190704916307548</v>
      </c>
      <c r="I72" s="18">
        <f t="shared" si="33"/>
        <v>2.4982616262850432</v>
      </c>
    </row>
    <row r="73" spans="1:9" ht="15.75">
      <c r="A73" s="23" t="s">
        <v>232</v>
      </c>
      <c r="B73" s="32">
        <v>39245</v>
      </c>
      <c r="C73" s="23"/>
      <c r="D73" s="62"/>
      <c r="E73" s="22">
        <v>10000</v>
      </c>
      <c r="F73" s="2">
        <f t="shared" si="30"/>
        <v>2.7027027027027026</v>
      </c>
      <c r="G73" s="3">
        <f t="shared" si="31"/>
        <v>2.8591851322373123</v>
      </c>
      <c r="H73" s="4">
        <f t="shared" si="32"/>
        <v>1.3492254096922958</v>
      </c>
      <c r="I73" s="18">
        <f t="shared" si="33"/>
        <v>2.0818846885708693</v>
      </c>
    </row>
    <row r="74" spans="1:9" ht="15.75">
      <c r="A74" s="23" t="s">
        <v>233</v>
      </c>
      <c r="B74" s="32">
        <v>39246</v>
      </c>
      <c r="C74" s="23"/>
      <c r="D74" s="62"/>
      <c r="E74" s="22">
        <v>55000</v>
      </c>
      <c r="F74" s="2">
        <f t="shared" si="30"/>
        <v>14.864864864864865</v>
      </c>
      <c r="G74" s="3">
        <f t="shared" si="31"/>
        <v>15.725518227305217</v>
      </c>
      <c r="H74" s="4">
        <f t="shared" si="32"/>
        <v>7.420739753307626</v>
      </c>
      <c r="I74" s="18">
        <f t="shared" si="33"/>
        <v>11.450365787139782</v>
      </c>
    </row>
    <row r="75" spans="1:9" ht="15.75">
      <c r="A75" s="23" t="s">
        <v>234</v>
      </c>
      <c r="B75" s="32">
        <v>39246</v>
      </c>
      <c r="C75" s="23"/>
      <c r="D75" s="62"/>
      <c r="E75" s="22">
        <v>48000</v>
      </c>
      <c r="F75" s="2">
        <f t="shared" si="30"/>
        <v>12.972972972972974</v>
      </c>
      <c r="G75" s="3">
        <f t="shared" si="31"/>
        <v>13.724088634739099</v>
      </c>
      <c r="H75" s="4">
        <f t="shared" si="32"/>
        <v>6.476281966523019</v>
      </c>
      <c r="I75" s="18">
        <f t="shared" si="33"/>
        <v>9.993046505140173</v>
      </c>
    </row>
    <row r="76" spans="1:9" ht="15.75">
      <c r="A76" s="23" t="s">
        <v>144</v>
      </c>
      <c r="B76" s="32">
        <v>39248</v>
      </c>
      <c r="C76" s="23"/>
      <c r="D76" s="62"/>
      <c r="E76" s="22">
        <v>60000</v>
      </c>
      <c r="F76" s="2">
        <f t="shared" si="30"/>
        <v>16.216216216216218</v>
      </c>
      <c r="G76" s="3">
        <f t="shared" si="31"/>
        <v>17.155110793423873</v>
      </c>
      <c r="H76" s="4">
        <f t="shared" si="32"/>
        <v>8.095352458153775</v>
      </c>
      <c r="I76" s="18">
        <f t="shared" si="33"/>
        <v>12.491308131425216</v>
      </c>
    </row>
    <row r="77" spans="1:9" ht="15.75">
      <c r="A77" s="23" t="s">
        <v>238</v>
      </c>
      <c r="B77" s="32">
        <v>39248</v>
      </c>
      <c r="C77" s="23"/>
      <c r="D77" s="62"/>
      <c r="E77" s="22">
        <v>375000</v>
      </c>
      <c r="F77" s="2">
        <f t="shared" si="30"/>
        <v>101.35135135135135</v>
      </c>
      <c r="G77" s="3">
        <f t="shared" si="31"/>
        <v>107.21944245889921</v>
      </c>
      <c r="H77" s="4">
        <f t="shared" si="32"/>
        <v>50.595952863461086</v>
      </c>
      <c r="I77" s="18">
        <f t="shared" si="33"/>
        <v>78.0706758214076</v>
      </c>
    </row>
    <row r="78" spans="1:9" ht="15.75">
      <c r="A78" s="23" t="s">
        <v>239</v>
      </c>
      <c r="B78" s="32">
        <v>39258</v>
      </c>
      <c r="C78" s="23"/>
      <c r="D78" s="62"/>
      <c r="E78" s="22">
        <v>3045000</v>
      </c>
      <c r="F78" s="2">
        <f t="shared" si="30"/>
        <v>822.972972972973</v>
      </c>
      <c r="G78" s="3">
        <f t="shared" si="31"/>
        <v>870.6218727662616</v>
      </c>
      <c r="H78" s="4">
        <f t="shared" si="32"/>
        <v>410.839137251304</v>
      </c>
      <c r="I78" s="18">
        <f t="shared" si="33"/>
        <v>633.9338876698297</v>
      </c>
    </row>
    <row r="79" spans="1:9" ht="15.75">
      <c r="A79" s="23" t="s">
        <v>240</v>
      </c>
      <c r="B79" s="32">
        <v>39260</v>
      </c>
      <c r="C79" s="23"/>
      <c r="D79" s="62"/>
      <c r="E79" s="22">
        <v>35000</v>
      </c>
      <c r="F79" s="2">
        <f t="shared" si="30"/>
        <v>9.45945945945946</v>
      </c>
      <c r="G79" s="3">
        <f t="shared" si="31"/>
        <v>10.007147962830594</v>
      </c>
      <c r="H79" s="4">
        <f t="shared" si="32"/>
        <v>4.722288933923035</v>
      </c>
      <c r="I79" s="18">
        <f t="shared" si="33"/>
        <v>7.286596409998043</v>
      </c>
    </row>
    <row r="80" spans="1:9" ht="15.75">
      <c r="A80" s="23" t="s">
        <v>241</v>
      </c>
      <c r="B80" s="32">
        <v>39260</v>
      </c>
      <c r="C80" s="23"/>
      <c r="D80" s="62"/>
      <c r="E80" s="22">
        <v>45000</v>
      </c>
      <c r="F80" s="2">
        <f t="shared" si="30"/>
        <v>12.162162162162161</v>
      </c>
      <c r="G80" s="3">
        <f t="shared" si="31"/>
        <v>12.866333095067906</v>
      </c>
      <c r="H80" s="4">
        <f t="shared" si="32"/>
        <v>6.0715143436153305</v>
      </c>
      <c r="I80" s="18">
        <f t="shared" si="33"/>
        <v>9.368481098568912</v>
      </c>
    </row>
    <row r="81" spans="1:9" ht="15.75">
      <c r="A81" s="23" t="s">
        <v>242</v>
      </c>
      <c r="B81" s="32">
        <v>39261</v>
      </c>
      <c r="C81" s="23"/>
      <c r="D81" s="62"/>
      <c r="E81" s="22">
        <v>1650000</v>
      </c>
      <c r="F81" s="2">
        <f t="shared" si="30"/>
        <v>445.94594594594594</v>
      </c>
      <c r="G81" s="3">
        <f t="shared" si="31"/>
        <v>471.76554681915655</v>
      </c>
      <c r="H81" s="4">
        <f t="shared" si="32"/>
        <v>222.62219259922878</v>
      </c>
      <c r="I81" s="18">
        <f t="shared" si="33"/>
        <v>343.51097361419346</v>
      </c>
    </row>
    <row r="82" spans="1:9" ht="15.75">
      <c r="A82" s="23"/>
      <c r="B82" s="32"/>
      <c r="C82" s="23"/>
      <c r="D82" s="62"/>
      <c r="E82" s="22"/>
      <c r="F82" s="2"/>
      <c r="G82" s="3"/>
      <c r="H82" s="4"/>
      <c r="I82" s="18"/>
    </row>
    <row r="83" spans="1:9" ht="15.75">
      <c r="A83" s="23"/>
      <c r="B83" s="32"/>
      <c r="C83" s="23"/>
      <c r="D83" s="62"/>
      <c r="E83" s="22"/>
      <c r="F83" s="2"/>
      <c r="G83" s="3"/>
      <c r="H83" s="4"/>
      <c r="I83" s="18"/>
    </row>
    <row r="84" spans="1:9" ht="15.75">
      <c r="A84" s="23"/>
      <c r="B84" s="32"/>
      <c r="C84" s="23"/>
      <c r="D84" s="23"/>
      <c r="E84" s="22"/>
      <c r="F84" s="2">
        <f>E84/K$2</f>
        <v>0</v>
      </c>
      <c r="G84" s="3">
        <f>E84/L$2</f>
        <v>0</v>
      </c>
      <c r="H84" s="4">
        <f>E84/M$2</f>
        <v>0</v>
      </c>
      <c r="I84" s="18">
        <f>E84/$N$2</f>
        <v>0</v>
      </c>
    </row>
    <row r="85" spans="1:15" ht="18.75">
      <c r="A85" s="36" t="s">
        <v>52</v>
      </c>
      <c r="B85" s="76">
        <f>SUM(E86:E106)</f>
        <v>6650000</v>
      </c>
      <c r="C85" s="36"/>
      <c r="D85" s="36"/>
      <c r="E85" s="37"/>
      <c r="F85" s="52"/>
      <c r="G85" s="52"/>
      <c r="H85" s="52"/>
      <c r="I85" s="53"/>
      <c r="J85" s="15"/>
      <c r="K85" s="15"/>
      <c r="L85" s="15"/>
      <c r="M85" s="15"/>
      <c r="N85" s="15"/>
      <c r="O85" s="15"/>
    </row>
    <row r="86" spans="1:15" s="15" customFormat="1" ht="18.75">
      <c r="A86" s="1" t="s">
        <v>9</v>
      </c>
      <c r="B86" s="31">
        <v>39094</v>
      </c>
      <c r="C86" s="1">
        <v>1</v>
      </c>
      <c r="D86" s="64">
        <v>250000</v>
      </c>
      <c r="E86" s="64">
        <f>C86*D86</f>
        <v>250000</v>
      </c>
      <c r="F86" s="2">
        <f aca="true" t="shared" si="34" ref="F86:F95">E86/K$2</f>
        <v>67.56756756756756</v>
      </c>
      <c r="G86" s="3">
        <f aca="true" t="shared" si="35" ref="G86:G95">E86/L$2</f>
        <v>71.4796283059328</v>
      </c>
      <c r="H86" s="4">
        <f aca="true" t="shared" si="36" ref="H86:H95">E86/M$2</f>
        <v>33.73063524230739</v>
      </c>
      <c r="I86" s="18">
        <f aca="true" t="shared" si="37" ref="I86:I95">E86/$N$2</f>
        <v>52.047117214271736</v>
      </c>
      <c r="J86" s="1"/>
      <c r="K86" s="1"/>
      <c r="L86" s="1"/>
      <c r="M86" s="1"/>
      <c r="N86" s="1"/>
      <c r="O86" s="1"/>
    </row>
    <row r="87" spans="1:9" ht="15.75">
      <c r="A87" s="23" t="s">
        <v>19</v>
      </c>
      <c r="B87" s="32">
        <v>39125</v>
      </c>
      <c r="C87" s="23">
        <v>1</v>
      </c>
      <c r="D87" s="62">
        <v>2200000</v>
      </c>
      <c r="E87" s="64">
        <f>C87*D87</f>
        <v>2200000</v>
      </c>
      <c r="F87" s="2">
        <f t="shared" si="34"/>
        <v>594.5945945945946</v>
      </c>
      <c r="G87" s="3">
        <f t="shared" si="35"/>
        <v>629.0207290922087</v>
      </c>
      <c r="H87" s="4">
        <f t="shared" si="36"/>
        <v>296.82959013230504</v>
      </c>
      <c r="I87" s="18">
        <f t="shared" si="37"/>
        <v>458.0146314855913</v>
      </c>
    </row>
    <row r="88" spans="1:9" ht="15.75">
      <c r="A88" s="23" t="s">
        <v>54</v>
      </c>
      <c r="B88" s="32">
        <v>39132</v>
      </c>
      <c r="C88" s="23"/>
      <c r="D88" s="23"/>
      <c r="E88" s="65">
        <v>280000</v>
      </c>
      <c r="F88" s="2">
        <f t="shared" si="34"/>
        <v>75.67567567567568</v>
      </c>
      <c r="G88" s="3">
        <f t="shared" si="35"/>
        <v>80.05718370264475</v>
      </c>
      <c r="H88" s="4">
        <f t="shared" si="36"/>
        <v>37.77831147138428</v>
      </c>
      <c r="I88" s="18">
        <f t="shared" si="37"/>
        <v>58.29277127998434</v>
      </c>
    </row>
    <row r="89" spans="1:9" ht="15.75">
      <c r="A89" s="23" t="s">
        <v>53</v>
      </c>
      <c r="B89" s="32">
        <v>39148</v>
      </c>
      <c r="C89" s="23"/>
      <c r="D89" s="23"/>
      <c r="E89" s="65">
        <v>400000</v>
      </c>
      <c r="F89" s="2">
        <f t="shared" si="34"/>
        <v>108.10810810810811</v>
      </c>
      <c r="G89" s="3">
        <f t="shared" si="35"/>
        <v>114.3674052894925</v>
      </c>
      <c r="H89" s="4">
        <f t="shared" si="36"/>
        <v>53.96901638769183</v>
      </c>
      <c r="I89" s="18">
        <f t="shared" si="37"/>
        <v>83.27538754283478</v>
      </c>
    </row>
    <row r="90" spans="1:9" ht="15.75">
      <c r="A90" s="23" t="s">
        <v>32</v>
      </c>
      <c r="B90" s="32">
        <v>39150</v>
      </c>
      <c r="C90" s="23"/>
      <c r="D90" s="23"/>
      <c r="E90" s="65">
        <v>240000</v>
      </c>
      <c r="F90" s="2">
        <f t="shared" si="34"/>
        <v>64.86486486486487</v>
      </c>
      <c r="G90" s="3">
        <f t="shared" si="35"/>
        <v>68.62044317369549</v>
      </c>
      <c r="H90" s="4">
        <f t="shared" si="36"/>
        <v>32.3814098326151</v>
      </c>
      <c r="I90" s="18">
        <f t="shared" si="37"/>
        <v>49.96523252570086</v>
      </c>
    </row>
    <row r="91" spans="1:9" ht="15.75">
      <c r="A91" s="23" t="s">
        <v>45</v>
      </c>
      <c r="B91" s="32">
        <v>39154</v>
      </c>
      <c r="C91" s="23"/>
      <c r="D91" s="23"/>
      <c r="E91" s="65">
        <v>150000</v>
      </c>
      <c r="F91" s="2">
        <f t="shared" si="34"/>
        <v>40.54054054054054</v>
      </c>
      <c r="G91" s="3">
        <f t="shared" si="35"/>
        <v>42.88777698355968</v>
      </c>
      <c r="H91" s="4">
        <f t="shared" si="36"/>
        <v>20.238381145384434</v>
      </c>
      <c r="I91" s="18">
        <f t="shared" si="37"/>
        <v>31.228270328563042</v>
      </c>
    </row>
    <row r="92" spans="1:9" ht="15.75">
      <c r="A92" s="23" t="s">
        <v>60</v>
      </c>
      <c r="B92" s="32">
        <v>39155</v>
      </c>
      <c r="C92" s="23"/>
      <c r="D92" s="23"/>
      <c r="E92" s="65">
        <v>150000</v>
      </c>
      <c r="F92" s="2">
        <f t="shared" si="34"/>
        <v>40.54054054054054</v>
      </c>
      <c r="G92" s="3">
        <f t="shared" si="35"/>
        <v>42.88777698355968</v>
      </c>
      <c r="H92" s="4">
        <f t="shared" si="36"/>
        <v>20.238381145384434</v>
      </c>
      <c r="I92" s="18">
        <f t="shared" si="37"/>
        <v>31.228270328563042</v>
      </c>
    </row>
    <row r="93" spans="1:9" ht="15.75">
      <c r="A93" s="23" t="s">
        <v>44</v>
      </c>
      <c r="B93" s="32">
        <v>39158</v>
      </c>
      <c r="C93" s="23"/>
      <c r="D93" s="23"/>
      <c r="E93" s="65">
        <v>750000</v>
      </c>
      <c r="F93" s="2">
        <f t="shared" si="34"/>
        <v>202.7027027027027</v>
      </c>
      <c r="G93" s="3">
        <f t="shared" si="35"/>
        <v>214.43888491779842</v>
      </c>
      <c r="H93" s="4">
        <f t="shared" si="36"/>
        <v>101.19190572692217</v>
      </c>
      <c r="I93" s="18">
        <f t="shared" si="37"/>
        <v>156.1413516428152</v>
      </c>
    </row>
    <row r="94" spans="1:9" ht="15.75">
      <c r="A94" s="23" t="s">
        <v>103</v>
      </c>
      <c r="B94" s="32">
        <v>39200</v>
      </c>
      <c r="C94" s="23"/>
      <c r="D94" s="23"/>
      <c r="E94" s="65">
        <v>50000</v>
      </c>
      <c r="F94" s="2">
        <f t="shared" si="34"/>
        <v>13.513513513513514</v>
      </c>
      <c r="G94" s="3">
        <f t="shared" si="35"/>
        <v>14.295925661186562</v>
      </c>
      <c r="H94" s="4">
        <f t="shared" si="36"/>
        <v>6.746127048461479</v>
      </c>
      <c r="I94" s="18">
        <f t="shared" si="37"/>
        <v>10.409423442854347</v>
      </c>
    </row>
    <row r="95" spans="1:9" ht="15.75">
      <c r="A95" s="23" t="s">
        <v>110</v>
      </c>
      <c r="B95" s="32">
        <v>39207</v>
      </c>
      <c r="C95" s="23"/>
      <c r="D95" s="23"/>
      <c r="E95" s="65">
        <v>210000</v>
      </c>
      <c r="F95" s="2">
        <f t="shared" si="34"/>
        <v>56.75675675675676</v>
      </c>
      <c r="G95" s="3">
        <f t="shared" si="35"/>
        <v>60.04288777698356</v>
      </c>
      <c r="H95" s="4">
        <f t="shared" si="36"/>
        <v>28.33373360353821</v>
      </c>
      <c r="I95" s="18">
        <f t="shared" si="37"/>
        <v>43.719578459988256</v>
      </c>
    </row>
    <row r="96" spans="1:9" ht="15.75">
      <c r="A96" s="23" t="s">
        <v>124</v>
      </c>
      <c r="B96" s="32">
        <v>39209</v>
      </c>
      <c r="C96" s="23"/>
      <c r="D96" s="23"/>
      <c r="E96" s="64">
        <v>120000</v>
      </c>
      <c r="F96" s="2">
        <f aca="true" t="shared" si="38" ref="F96:F105">E96/K$2</f>
        <v>32.432432432432435</v>
      </c>
      <c r="G96" s="3">
        <f aca="true" t="shared" si="39" ref="G96:G105">E96/L$2</f>
        <v>34.310221586847746</v>
      </c>
      <c r="H96" s="4">
        <f aca="true" t="shared" si="40" ref="H96:H105">E96/M$2</f>
        <v>16.19070491630755</v>
      </c>
      <c r="I96" s="18">
        <f aca="true" t="shared" si="41" ref="I96:I105">E96/$N$2</f>
        <v>24.98261626285043</v>
      </c>
    </row>
    <row r="97" spans="1:9" ht="15.75">
      <c r="A97" s="23" t="s">
        <v>124</v>
      </c>
      <c r="B97" s="32">
        <v>39212</v>
      </c>
      <c r="C97" s="23"/>
      <c r="D97" s="23"/>
      <c r="E97" s="64">
        <v>120000</v>
      </c>
      <c r="F97" s="2">
        <f t="shared" si="38"/>
        <v>32.432432432432435</v>
      </c>
      <c r="G97" s="3">
        <f t="shared" si="39"/>
        <v>34.310221586847746</v>
      </c>
      <c r="H97" s="4">
        <f t="shared" si="40"/>
        <v>16.19070491630755</v>
      </c>
      <c r="I97" s="18">
        <f t="shared" si="41"/>
        <v>24.98261626285043</v>
      </c>
    </row>
    <row r="98" spans="1:9" ht="15.75">
      <c r="A98" s="23" t="s">
        <v>130</v>
      </c>
      <c r="B98" s="32">
        <v>39212</v>
      </c>
      <c r="C98" s="23"/>
      <c r="D98" s="23"/>
      <c r="E98" s="64">
        <v>150000</v>
      </c>
      <c r="F98" s="2">
        <f t="shared" si="38"/>
        <v>40.54054054054054</v>
      </c>
      <c r="G98" s="3">
        <f t="shared" si="39"/>
        <v>42.88777698355968</v>
      </c>
      <c r="H98" s="4">
        <f t="shared" si="40"/>
        <v>20.238381145384434</v>
      </c>
      <c r="I98" s="18">
        <f t="shared" si="41"/>
        <v>31.228270328563042</v>
      </c>
    </row>
    <row r="99" spans="1:9" ht="15.75">
      <c r="A99" s="23" t="s">
        <v>110</v>
      </c>
      <c r="B99" s="32">
        <v>39216</v>
      </c>
      <c r="C99" s="23"/>
      <c r="D99" s="23"/>
      <c r="E99" s="64">
        <v>260000</v>
      </c>
      <c r="F99" s="2">
        <f t="shared" si="38"/>
        <v>70.27027027027027</v>
      </c>
      <c r="G99" s="3">
        <f t="shared" si="39"/>
        <v>74.33881343817012</v>
      </c>
      <c r="H99" s="4">
        <f t="shared" si="40"/>
        <v>35.07986065199969</v>
      </c>
      <c r="I99" s="18">
        <f t="shared" si="41"/>
        <v>54.1290019028426</v>
      </c>
    </row>
    <row r="100" spans="1:9" ht="15.75">
      <c r="A100" s="23" t="s">
        <v>143</v>
      </c>
      <c r="B100" s="32">
        <v>39230</v>
      </c>
      <c r="C100" s="23"/>
      <c r="D100" s="23"/>
      <c r="E100" s="64">
        <v>250000</v>
      </c>
      <c r="F100" s="2">
        <f t="shared" si="38"/>
        <v>67.56756756756756</v>
      </c>
      <c r="G100" s="3">
        <f t="shared" si="39"/>
        <v>71.4796283059328</v>
      </c>
      <c r="H100" s="4">
        <f t="shared" si="40"/>
        <v>33.73063524230739</v>
      </c>
      <c r="I100" s="18">
        <f t="shared" si="41"/>
        <v>52.047117214271736</v>
      </c>
    </row>
    <row r="101" spans="1:9" ht="15.75">
      <c r="A101" s="1" t="s">
        <v>173</v>
      </c>
      <c r="B101" s="70">
        <v>39241</v>
      </c>
      <c r="E101" s="63">
        <v>160000</v>
      </c>
      <c r="F101" s="2">
        <f t="shared" si="38"/>
        <v>43.24324324324324</v>
      </c>
      <c r="G101" s="3">
        <f t="shared" si="39"/>
        <v>45.746962115797</v>
      </c>
      <c r="H101" s="4">
        <f t="shared" si="40"/>
        <v>21.587606555076732</v>
      </c>
      <c r="I101" s="18">
        <f t="shared" si="41"/>
        <v>33.31015501713391</v>
      </c>
    </row>
    <row r="102" spans="1:9" ht="15.75">
      <c r="A102" s="23" t="s">
        <v>196</v>
      </c>
      <c r="B102" s="32">
        <v>39151</v>
      </c>
      <c r="C102" s="23"/>
      <c r="D102" s="23"/>
      <c r="E102" s="1">
        <v>150000</v>
      </c>
      <c r="F102" s="2">
        <f t="shared" si="38"/>
        <v>40.54054054054054</v>
      </c>
      <c r="G102" s="3">
        <f t="shared" si="39"/>
        <v>42.88777698355968</v>
      </c>
      <c r="H102" s="4">
        <f t="shared" si="40"/>
        <v>20.238381145384434</v>
      </c>
      <c r="I102" s="18">
        <f t="shared" si="41"/>
        <v>31.228270328563042</v>
      </c>
    </row>
    <row r="103" spans="1:9" ht="15.75">
      <c r="A103" s="23" t="s">
        <v>235</v>
      </c>
      <c r="B103" s="32">
        <v>39247</v>
      </c>
      <c r="C103" s="23"/>
      <c r="D103" s="23"/>
      <c r="E103" s="1">
        <v>100000</v>
      </c>
      <c r="F103" s="2">
        <f t="shared" si="38"/>
        <v>27.027027027027028</v>
      </c>
      <c r="G103" s="3">
        <f t="shared" si="39"/>
        <v>28.591851322373124</v>
      </c>
      <c r="H103" s="4">
        <f t="shared" si="40"/>
        <v>13.492254096922958</v>
      </c>
      <c r="I103" s="18">
        <f t="shared" si="41"/>
        <v>20.818846885708695</v>
      </c>
    </row>
    <row r="104" spans="1:9" ht="15.75">
      <c r="A104" s="23" t="s">
        <v>236</v>
      </c>
      <c r="B104" s="32">
        <v>39252</v>
      </c>
      <c r="C104" s="23"/>
      <c r="D104" s="23"/>
      <c r="E104" s="1">
        <v>160000</v>
      </c>
      <c r="F104" s="2">
        <f t="shared" si="38"/>
        <v>43.24324324324324</v>
      </c>
      <c r="G104" s="3">
        <f t="shared" si="39"/>
        <v>45.746962115797</v>
      </c>
      <c r="H104" s="4">
        <f t="shared" si="40"/>
        <v>21.587606555076732</v>
      </c>
      <c r="I104" s="18">
        <f t="shared" si="41"/>
        <v>33.31015501713391</v>
      </c>
    </row>
    <row r="105" spans="1:9" ht="15.75">
      <c r="A105" s="23" t="s">
        <v>237</v>
      </c>
      <c r="B105" s="32">
        <v>39257</v>
      </c>
      <c r="C105" s="23"/>
      <c r="D105" s="23"/>
      <c r="E105" s="1">
        <v>500000</v>
      </c>
      <c r="F105" s="2">
        <f t="shared" si="38"/>
        <v>135.13513513513513</v>
      </c>
      <c r="G105" s="3">
        <f t="shared" si="39"/>
        <v>142.9592566118656</v>
      </c>
      <c r="H105" s="4">
        <f t="shared" si="40"/>
        <v>67.46127048461479</v>
      </c>
      <c r="I105" s="18">
        <f t="shared" si="41"/>
        <v>104.09423442854347</v>
      </c>
    </row>
    <row r="106" spans="1:9" ht="15.75">
      <c r="A106" s="23"/>
      <c r="B106" s="32"/>
      <c r="C106" s="23"/>
      <c r="D106" s="23"/>
      <c r="F106" s="2"/>
      <c r="G106" s="3"/>
      <c r="H106" s="4"/>
      <c r="I106" s="18"/>
    </row>
    <row r="107" spans="1:9" ht="18.75">
      <c r="A107" s="36" t="s">
        <v>165</v>
      </c>
      <c r="B107" s="77">
        <f>SUM(E108:E131)</f>
        <v>3115000</v>
      </c>
      <c r="C107" s="36"/>
      <c r="D107" s="36"/>
      <c r="E107" s="37"/>
      <c r="F107" s="52"/>
      <c r="G107" s="52"/>
      <c r="H107" s="52"/>
      <c r="I107" s="53"/>
    </row>
    <row r="108" spans="1:9" ht="15.75">
      <c r="A108" s="1" t="s">
        <v>115</v>
      </c>
      <c r="B108" s="31">
        <v>39226</v>
      </c>
      <c r="E108" s="63">
        <v>30000</v>
      </c>
      <c r="F108" s="9">
        <f aca="true" t="shared" si="42" ref="F108:F132">E108/K$2</f>
        <v>8.108108108108109</v>
      </c>
      <c r="G108" s="6">
        <f aca="true" t="shared" si="43" ref="G108:G132">E108/L$2</f>
        <v>8.577555396711936</v>
      </c>
      <c r="H108" s="5">
        <f aca="true" t="shared" si="44" ref="H108:H132">E108/M$2</f>
        <v>4.047676229076887</v>
      </c>
      <c r="I108" s="43">
        <f aca="true" t="shared" si="45" ref="I108:I132">E108/$N$2</f>
        <v>6.245654065712608</v>
      </c>
    </row>
    <row r="109" spans="1:9" ht="15.75">
      <c r="A109" s="1" t="s">
        <v>115</v>
      </c>
      <c r="B109" s="70">
        <v>39237</v>
      </c>
      <c r="E109" s="63">
        <v>30000</v>
      </c>
      <c r="F109" s="2">
        <f t="shared" si="42"/>
        <v>8.108108108108109</v>
      </c>
      <c r="G109" s="3">
        <f t="shared" si="43"/>
        <v>8.577555396711936</v>
      </c>
      <c r="H109" s="4">
        <f t="shared" si="44"/>
        <v>4.047676229076887</v>
      </c>
      <c r="I109" s="18">
        <f t="shared" si="45"/>
        <v>6.245654065712608</v>
      </c>
    </row>
    <row r="110" spans="1:9" ht="15.75">
      <c r="A110" s="1" t="s">
        <v>154</v>
      </c>
      <c r="B110" s="70">
        <v>39234</v>
      </c>
      <c r="E110" s="63">
        <v>100000</v>
      </c>
      <c r="F110" s="2">
        <f t="shared" si="42"/>
        <v>27.027027027027028</v>
      </c>
      <c r="G110" s="3">
        <f t="shared" si="43"/>
        <v>28.591851322373124</v>
      </c>
      <c r="H110" s="4">
        <f t="shared" si="44"/>
        <v>13.492254096922958</v>
      </c>
      <c r="I110" s="18">
        <f t="shared" si="45"/>
        <v>20.818846885708695</v>
      </c>
    </row>
    <row r="111" spans="1:9" ht="15.75">
      <c r="A111" s="1" t="s">
        <v>154</v>
      </c>
      <c r="B111" s="70">
        <v>39247</v>
      </c>
      <c r="E111" s="63">
        <v>195000</v>
      </c>
      <c r="F111" s="2">
        <f t="shared" si="42"/>
        <v>52.7027027027027</v>
      </c>
      <c r="G111" s="3">
        <f t="shared" si="43"/>
        <v>55.75411007862759</v>
      </c>
      <c r="H111" s="4">
        <f t="shared" si="44"/>
        <v>26.309895488999764</v>
      </c>
      <c r="I111" s="18">
        <f t="shared" si="45"/>
        <v>40.596751427131956</v>
      </c>
    </row>
    <row r="112" spans="1:9" ht="15.75">
      <c r="A112" s="1" t="s">
        <v>210</v>
      </c>
      <c r="B112" s="70">
        <v>39249</v>
      </c>
      <c r="E112" s="63">
        <v>200000</v>
      </c>
      <c r="F112" s="2">
        <f t="shared" si="42"/>
        <v>54.054054054054056</v>
      </c>
      <c r="G112" s="3">
        <f t="shared" si="43"/>
        <v>57.18370264474625</v>
      </c>
      <c r="H112" s="4">
        <f t="shared" si="44"/>
        <v>26.984508193845915</v>
      </c>
      <c r="I112" s="18">
        <f t="shared" si="45"/>
        <v>41.63769377141739</v>
      </c>
    </row>
    <row r="113" spans="1:9" ht="15.75">
      <c r="A113" s="1" t="s">
        <v>197</v>
      </c>
      <c r="B113" s="70">
        <v>39248</v>
      </c>
      <c r="E113" s="63">
        <v>60000</v>
      </c>
      <c r="F113" s="2">
        <f t="shared" si="42"/>
        <v>16.216216216216218</v>
      </c>
      <c r="G113" s="3">
        <f t="shared" si="43"/>
        <v>17.155110793423873</v>
      </c>
      <c r="H113" s="4">
        <f t="shared" si="44"/>
        <v>8.095352458153775</v>
      </c>
      <c r="I113" s="18">
        <f t="shared" si="45"/>
        <v>12.491308131425216</v>
      </c>
    </row>
    <row r="114" spans="1:9" ht="15.75">
      <c r="A114" s="1" t="s">
        <v>197</v>
      </c>
      <c r="B114" s="70">
        <v>39246</v>
      </c>
      <c r="E114" s="63">
        <v>165000</v>
      </c>
      <c r="F114" s="2">
        <f t="shared" si="42"/>
        <v>44.5945945945946</v>
      </c>
      <c r="G114" s="3">
        <f t="shared" si="43"/>
        <v>47.176554681915654</v>
      </c>
      <c r="H114" s="4">
        <f t="shared" si="44"/>
        <v>22.26221925992288</v>
      </c>
      <c r="I114" s="18">
        <f t="shared" si="45"/>
        <v>34.35109736141934</v>
      </c>
    </row>
    <row r="115" spans="1:9" ht="15.75">
      <c r="A115" s="1" t="s">
        <v>161</v>
      </c>
      <c r="B115" s="70">
        <v>39240</v>
      </c>
      <c r="E115" s="63">
        <v>70000</v>
      </c>
      <c r="F115" s="2">
        <f t="shared" si="42"/>
        <v>18.91891891891892</v>
      </c>
      <c r="G115" s="3">
        <f t="shared" si="43"/>
        <v>20.014295925661187</v>
      </c>
      <c r="H115" s="4">
        <f t="shared" si="44"/>
        <v>9.44457786784607</v>
      </c>
      <c r="I115" s="18">
        <f t="shared" si="45"/>
        <v>14.573192819996086</v>
      </c>
    </row>
    <row r="116" spans="1:9" ht="15.75">
      <c r="A116" s="1" t="s">
        <v>182</v>
      </c>
      <c r="B116" s="31">
        <v>39165</v>
      </c>
      <c r="E116" s="60">
        <v>120000</v>
      </c>
      <c r="F116" s="2">
        <f t="shared" si="42"/>
        <v>32.432432432432435</v>
      </c>
      <c r="G116" s="3">
        <f t="shared" si="43"/>
        <v>34.310221586847746</v>
      </c>
      <c r="H116" s="4">
        <f t="shared" si="44"/>
        <v>16.19070491630755</v>
      </c>
      <c r="I116" s="18">
        <f t="shared" si="45"/>
        <v>24.98261626285043</v>
      </c>
    </row>
    <row r="117" spans="1:9" ht="15.75">
      <c r="A117" s="1" t="s">
        <v>182</v>
      </c>
      <c r="B117" s="31">
        <v>39177</v>
      </c>
      <c r="E117" s="60">
        <v>120000</v>
      </c>
      <c r="F117" s="2">
        <f t="shared" si="42"/>
        <v>32.432432432432435</v>
      </c>
      <c r="G117" s="3">
        <f t="shared" si="43"/>
        <v>34.310221586847746</v>
      </c>
      <c r="H117" s="4">
        <f t="shared" si="44"/>
        <v>16.19070491630755</v>
      </c>
      <c r="I117" s="18">
        <f t="shared" si="45"/>
        <v>24.98261626285043</v>
      </c>
    </row>
    <row r="118" spans="1:9" ht="15.75">
      <c r="A118" s="1" t="s">
        <v>182</v>
      </c>
      <c r="B118" s="31">
        <v>39220</v>
      </c>
      <c r="E118" s="60">
        <v>10000</v>
      </c>
      <c r="F118" s="2">
        <f t="shared" si="42"/>
        <v>2.7027027027027026</v>
      </c>
      <c r="G118" s="3">
        <f t="shared" si="43"/>
        <v>2.8591851322373123</v>
      </c>
      <c r="H118" s="4">
        <f t="shared" si="44"/>
        <v>1.3492254096922958</v>
      </c>
      <c r="I118" s="18">
        <f t="shared" si="45"/>
        <v>2.0818846885708693</v>
      </c>
    </row>
    <row r="119" spans="1:9" ht="15.75">
      <c r="A119" s="1" t="s">
        <v>114</v>
      </c>
      <c r="B119" s="31">
        <v>39207</v>
      </c>
      <c r="E119" s="63">
        <v>50000</v>
      </c>
      <c r="F119" s="2">
        <f t="shared" si="42"/>
        <v>13.513513513513514</v>
      </c>
      <c r="G119" s="3">
        <f t="shared" si="43"/>
        <v>14.295925661186562</v>
      </c>
      <c r="H119" s="4">
        <f t="shared" si="44"/>
        <v>6.746127048461479</v>
      </c>
      <c r="I119" s="18">
        <f t="shared" si="45"/>
        <v>10.409423442854347</v>
      </c>
    </row>
    <row r="120" spans="1:9" ht="15.75">
      <c r="A120" s="1" t="s">
        <v>114</v>
      </c>
      <c r="B120" s="31">
        <v>39210</v>
      </c>
      <c r="E120" s="63">
        <v>20000</v>
      </c>
      <c r="F120" s="2">
        <f t="shared" si="42"/>
        <v>5.405405405405405</v>
      </c>
      <c r="G120" s="3">
        <f t="shared" si="43"/>
        <v>5.718370264474625</v>
      </c>
      <c r="H120" s="4">
        <f t="shared" si="44"/>
        <v>2.6984508193845915</v>
      </c>
      <c r="I120" s="18">
        <f t="shared" si="45"/>
        <v>4.163769377141739</v>
      </c>
    </row>
    <row r="121" spans="1:9" ht="15.75">
      <c r="A121" s="1" t="s">
        <v>114</v>
      </c>
      <c r="B121" s="70">
        <v>39243</v>
      </c>
      <c r="E121" s="63">
        <v>480000</v>
      </c>
      <c r="F121" s="2">
        <f t="shared" si="42"/>
        <v>129.72972972972974</v>
      </c>
      <c r="G121" s="3">
        <f t="shared" si="43"/>
        <v>137.24088634739098</v>
      </c>
      <c r="H121" s="4">
        <f t="shared" si="44"/>
        <v>64.7628196652302</v>
      </c>
      <c r="I121" s="18">
        <f t="shared" si="45"/>
        <v>99.93046505140173</v>
      </c>
    </row>
    <row r="122" spans="1:9" ht="15.75">
      <c r="A122" s="1" t="s">
        <v>114</v>
      </c>
      <c r="B122" s="31">
        <v>39225</v>
      </c>
      <c r="E122" s="63">
        <v>20000</v>
      </c>
      <c r="F122" s="2">
        <f t="shared" si="42"/>
        <v>5.405405405405405</v>
      </c>
      <c r="G122" s="3">
        <f t="shared" si="43"/>
        <v>5.718370264474625</v>
      </c>
      <c r="H122" s="4">
        <f t="shared" si="44"/>
        <v>2.6984508193845915</v>
      </c>
      <c r="I122" s="18">
        <f t="shared" si="45"/>
        <v>4.163769377141739</v>
      </c>
    </row>
    <row r="123" spans="1:9" ht="15.75">
      <c r="A123" s="1" t="s">
        <v>152</v>
      </c>
      <c r="B123" s="70">
        <v>39234</v>
      </c>
      <c r="E123" s="63">
        <v>60000</v>
      </c>
      <c r="F123" s="2">
        <f t="shared" si="42"/>
        <v>16.216216216216218</v>
      </c>
      <c r="G123" s="3">
        <f t="shared" si="43"/>
        <v>17.155110793423873</v>
      </c>
      <c r="H123" s="4">
        <f t="shared" si="44"/>
        <v>8.095352458153775</v>
      </c>
      <c r="I123" s="18">
        <f t="shared" si="45"/>
        <v>12.491308131425216</v>
      </c>
    </row>
    <row r="124" spans="1:9" ht="15.75">
      <c r="A124" s="1" t="s">
        <v>152</v>
      </c>
      <c r="B124" s="70">
        <v>39247</v>
      </c>
      <c r="E124" s="63">
        <v>80000</v>
      </c>
      <c r="F124" s="2">
        <f t="shared" si="42"/>
        <v>21.62162162162162</v>
      </c>
      <c r="G124" s="3">
        <f t="shared" si="43"/>
        <v>22.8734810578985</v>
      </c>
      <c r="H124" s="4">
        <f t="shared" si="44"/>
        <v>10.793803277538366</v>
      </c>
      <c r="I124" s="18">
        <f t="shared" si="45"/>
        <v>16.655077508566954</v>
      </c>
    </row>
    <row r="125" spans="1:9" ht="15.75">
      <c r="A125" s="1" t="s">
        <v>156</v>
      </c>
      <c r="B125" s="31">
        <v>39209</v>
      </c>
      <c r="E125" s="63">
        <v>120000</v>
      </c>
      <c r="F125" s="2">
        <f t="shared" si="42"/>
        <v>32.432432432432435</v>
      </c>
      <c r="G125" s="3">
        <f t="shared" si="43"/>
        <v>34.310221586847746</v>
      </c>
      <c r="H125" s="4">
        <f t="shared" si="44"/>
        <v>16.19070491630755</v>
      </c>
      <c r="I125" s="18">
        <f t="shared" si="45"/>
        <v>24.98261626285043</v>
      </c>
    </row>
    <row r="126" spans="1:9" ht="15.75">
      <c r="A126" s="1" t="s">
        <v>158</v>
      </c>
      <c r="B126" s="70">
        <v>39241</v>
      </c>
      <c r="E126" s="63">
        <v>100000</v>
      </c>
      <c r="F126" s="2">
        <f t="shared" si="42"/>
        <v>27.027027027027028</v>
      </c>
      <c r="G126" s="3">
        <f t="shared" si="43"/>
        <v>28.591851322373124</v>
      </c>
      <c r="H126" s="4">
        <f t="shared" si="44"/>
        <v>13.492254096922958</v>
      </c>
      <c r="I126" s="18">
        <f t="shared" si="45"/>
        <v>20.818846885708695</v>
      </c>
    </row>
    <row r="127" spans="1:9" ht="15.75">
      <c r="A127" s="1" t="s">
        <v>158</v>
      </c>
      <c r="B127" s="70">
        <v>39247</v>
      </c>
      <c r="E127" s="63">
        <v>530000</v>
      </c>
      <c r="F127" s="2">
        <f t="shared" si="42"/>
        <v>143.24324324324326</v>
      </c>
      <c r="G127" s="3">
        <f t="shared" si="43"/>
        <v>151.53681200857756</v>
      </c>
      <c r="H127" s="4">
        <f t="shared" si="44"/>
        <v>71.50894671369167</v>
      </c>
      <c r="I127" s="18">
        <f t="shared" si="45"/>
        <v>110.33988849425607</v>
      </c>
    </row>
    <row r="128" spans="1:9" ht="15.75">
      <c r="A128" s="1" t="s">
        <v>123</v>
      </c>
      <c r="B128" s="31">
        <v>39207</v>
      </c>
      <c r="E128" s="63">
        <v>120000</v>
      </c>
      <c r="F128" s="2">
        <f t="shared" si="42"/>
        <v>32.432432432432435</v>
      </c>
      <c r="G128" s="3">
        <f t="shared" si="43"/>
        <v>34.310221586847746</v>
      </c>
      <c r="H128" s="4">
        <f t="shared" si="44"/>
        <v>16.19070491630755</v>
      </c>
      <c r="I128" s="18">
        <f t="shared" si="45"/>
        <v>24.98261626285043</v>
      </c>
    </row>
    <row r="129" spans="1:9" ht="15.75">
      <c r="A129" s="1" t="s">
        <v>139</v>
      </c>
      <c r="B129" s="31">
        <v>39226</v>
      </c>
      <c r="E129" s="63">
        <v>60000</v>
      </c>
      <c r="F129" s="2">
        <f t="shared" si="42"/>
        <v>16.216216216216218</v>
      </c>
      <c r="G129" s="3">
        <f t="shared" si="43"/>
        <v>17.155110793423873</v>
      </c>
      <c r="H129" s="4">
        <f t="shared" si="44"/>
        <v>8.095352458153775</v>
      </c>
      <c r="I129" s="18">
        <f t="shared" si="45"/>
        <v>12.491308131425216</v>
      </c>
    </row>
    <row r="130" spans="1:9" ht="15.75">
      <c r="A130" s="23" t="s">
        <v>139</v>
      </c>
      <c r="B130" s="71">
        <v>39240</v>
      </c>
      <c r="C130" s="23"/>
      <c r="D130" s="23"/>
      <c r="E130" s="63">
        <v>140000</v>
      </c>
      <c r="F130" s="2">
        <f t="shared" si="42"/>
        <v>37.83783783783784</v>
      </c>
      <c r="G130" s="3">
        <f t="shared" si="43"/>
        <v>40.028591851322375</v>
      </c>
      <c r="H130" s="4">
        <f t="shared" si="44"/>
        <v>18.88915573569214</v>
      </c>
      <c r="I130" s="18">
        <f t="shared" si="45"/>
        <v>29.14638563999217</v>
      </c>
    </row>
    <row r="131" spans="1:9" ht="15.75">
      <c r="A131" s="23" t="s">
        <v>198</v>
      </c>
      <c r="B131" s="71">
        <v>39246</v>
      </c>
      <c r="C131" s="23"/>
      <c r="D131" s="23"/>
      <c r="E131" s="63">
        <v>235000</v>
      </c>
      <c r="F131" s="2">
        <f t="shared" si="42"/>
        <v>63.513513513513516</v>
      </c>
      <c r="G131" s="3">
        <f t="shared" si="43"/>
        <v>67.19085060757683</v>
      </c>
      <c r="H131" s="4">
        <f t="shared" si="44"/>
        <v>31.706797127768947</v>
      </c>
      <c r="I131" s="18">
        <f t="shared" si="45"/>
        <v>48.92429018141543</v>
      </c>
    </row>
    <row r="132" spans="1:9" ht="15.75">
      <c r="A132" s="23"/>
      <c r="B132" s="71"/>
      <c r="C132" s="23"/>
      <c r="D132" s="23"/>
      <c r="E132" s="63"/>
      <c r="F132" s="2">
        <f t="shared" si="42"/>
        <v>0</v>
      </c>
      <c r="G132" s="3">
        <f t="shared" si="43"/>
        <v>0</v>
      </c>
      <c r="H132" s="4">
        <f t="shared" si="44"/>
        <v>0</v>
      </c>
      <c r="I132" s="18">
        <f t="shared" si="45"/>
        <v>0</v>
      </c>
    </row>
    <row r="133" spans="1:9" ht="16.5" thickBot="1">
      <c r="A133" s="23"/>
      <c r="B133" s="71"/>
      <c r="C133" s="23"/>
      <c r="D133" s="23"/>
      <c r="E133" s="63"/>
      <c r="F133" s="2"/>
      <c r="G133" s="3"/>
      <c r="H133" s="4"/>
      <c r="I133" s="18"/>
    </row>
    <row r="134" spans="1:9" ht="19.5" thickBot="1">
      <c r="A134" s="84" t="s">
        <v>176</v>
      </c>
      <c r="B134" s="87">
        <f>SUM(E135:E201)</f>
        <v>8868500</v>
      </c>
      <c r="C134" s="85"/>
      <c r="D134" s="36"/>
      <c r="E134" s="37"/>
      <c r="F134" s="52"/>
      <c r="G134" s="52"/>
      <c r="H134" s="52"/>
      <c r="I134" s="53"/>
    </row>
    <row r="135" spans="1:9" ht="15.75">
      <c r="A135" s="23" t="s">
        <v>115</v>
      </c>
      <c r="B135" s="86">
        <v>5</v>
      </c>
      <c r="C135" s="23"/>
      <c r="D135" s="23"/>
      <c r="E135" s="64">
        <v>20000</v>
      </c>
      <c r="F135" s="2">
        <f>E135/'Festus accounts'!K$2</f>
        <v>5.405405405405405</v>
      </c>
      <c r="G135" s="3">
        <f>E135/'Festus accounts'!L$2</f>
        <v>5.718370264474625</v>
      </c>
      <c r="H135" s="4">
        <f>E135/'Festus accounts'!M$2</f>
        <v>2.6984508193845915</v>
      </c>
      <c r="I135" s="18">
        <f>E135/'Festus accounts'!$N$2</f>
        <v>4.163769377141739</v>
      </c>
    </row>
    <row r="136" spans="1:9" ht="15.75">
      <c r="A136" s="23" t="s">
        <v>115</v>
      </c>
      <c r="B136" s="32">
        <v>39220</v>
      </c>
      <c r="C136" s="23"/>
      <c r="D136" s="23"/>
      <c r="E136" s="65">
        <v>25000</v>
      </c>
      <c r="F136" s="2">
        <f>E136/'Festus accounts'!K$2</f>
        <v>6.756756756756757</v>
      </c>
      <c r="G136" s="3">
        <f>E136/'Festus accounts'!L$2</f>
        <v>7.147962830593281</v>
      </c>
      <c r="H136" s="4">
        <f>E136/'Festus accounts'!M$2</f>
        <v>3.3730635242307394</v>
      </c>
      <c r="I136" s="18">
        <f>E136/'Festus accounts'!$N$2</f>
        <v>5.204711721427174</v>
      </c>
    </row>
    <row r="137" spans="1:9" ht="15.75">
      <c r="A137" s="23" t="s">
        <v>115</v>
      </c>
      <c r="B137" s="71">
        <v>39241</v>
      </c>
      <c r="C137" s="23"/>
      <c r="D137" s="23"/>
      <c r="E137" s="65">
        <v>340000</v>
      </c>
      <c r="F137" s="2">
        <f>E137/'Festus accounts'!K$2</f>
        <v>91.89189189189189</v>
      </c>
      <c r="G137" s="3">
        <f>E137/'Festus accounts'!L$2</f>
        <v>97.21229449606862</v>
      </c>
      <c r="H137" s="4">
        <f>E137/'Festus accounts'!M$2</f>
        <v>45.873663929538054</v>
      </c>
      <c r="I137" s="18">
        <f>E137/'Festus accounts'!$N$2</f>
        <v>70.78407941140956</v>
      </c>
    </row>
    <row r="138" spans="1:9" ht="15.75">
      <c r="A138" s="23" t="s">
        <v>18</v>
      </c>
      <c r="B138" s="32">
        <v>39124</v>
      </c>
      <c r="C138" s="23">
        <v>8</v>
      </c>
      <c r="D138" s="23">
        <v>10000</v>
      </c>
      <c r="E138" s="22">
        <f>C138*D138</f>
        <v>80000</v>
      </c>
      <c r="F138" s="2">
        <f>E138/'Festus accounts'!K$2</f>
        <v>21.62162162162162</v>
      </c>
      <c r="G138" s="3">
        <f>E138/'Festus accounts'!L$2</f>
        <v>22.8734810578985</v>
      </c>
      <c r="H138" s="4">
        <f>E138/'Festus accounts'!M$2</f>
        <v>10.793803277538366</v>
      </c>
      <c r="I138" s="18">
        <f>E138/'Festus accounts'!$N$2</f>
        <v>16.655077508566954</v>
      </c>
    </row>
    <row r="139" spans="1:9" ht="15.75">
      <c r="A139" s="23" t="s">
        <v>220</v>
      </c>
      <c r="B139" s="32">
        <v>39261</v>
      </c>
      <c r="C139" s="23"/>
      <c r="D139" s="23"/>
      <c r="E139" s="60">
        <v>120000</v>
      </c>
      <c r="F139" s="2"/>
      <c r="G139" s="3"/>
      <c r="H139" s="4"/>
      <c r="I139" s="18"/>
    </row>
    <row r="140" spans="1:9" ht="15.75">
      <c r="A140" s="1" t="s">
        <v>118</v>
      </c>
      <c r="B140" s="31">
        <v>39209</v>
      </c>
      <c r="E140" s="66">
        <v>30000</v>
      </c>
      <c r="F140" s="2">
        <f>E140/'Festus accounts'!K$2</f>
        <v>8.108108108108109</v>
      </c>
      <c r="G140" s="3">
        <f>E140/'Festus accounts'!L$2</f>
        <v>8.577555396711936</v>
      </c>
      <c r="H140" s="4">
        <f>E140/'Festus accounts'!M$2</f>
        <v>4.047676229076887</v>
      </c>
      <c r="I140" s="18">
        <f>E140/'Festus accounts'!$N$2</f>
        <v>6.245654065712608</v>
      </c>
    </row>
    <row r="141" spans="1:9" ht="15.75">
      <c r="A141" s="1" t="s">
        <v>204</v>
      </c>
      <c r="B141" s="31">
        <v>39244</v>
      </c>
      <c r="E141" s="66">
        <v>40000</v>
      </c>
      <c r="F141" s="2">
        <f>E141/'Festus accounts'!K$2</f>
        <v>10.81081081081081</v>
      </c>
      <c r="G141" s="3">
        <f>E141/'Festus accounts'!L$2</f>
        <v>11.43674052894925</v>
      </c>
      <c r="H141" s="4">
        <f>E141/'Festus accounts'!M$2</f>
        <v>5.396901638769183</v>
      </c>
      <c r="I141" s="18">
        <f>E141/'Festus accounts'!$N$2</f>
        <v>8.327538754283477</v>
      </c>
    </row>
    <row r="142" spans="1:9" ht="15.75">
      <c r="A142" s="1" t="s">
        <v>206</v>
      </c>
      <c r="B142" s="31" t="s">
        <v>205</v>
      </c>
      <c r="E142" s="66">
        <v>30000</v>
      </c>
      <c r="F142" s="2">
        <f>E142/'Festus accounts'!K$2</f>
        <v>8.108108108108109</v>
      </c>
      <c r="G142" s="3">
        <f>E142/'Festus accounts'!L$2</f>
        <v>8.577555396711936</v>
      </c>
      <c r="H142" s="4">
        <f>E142/'Festus accounts'!M$2</f>
        <v>4.047676229076887</v>
      </c>
      <c r="I142" s="18">
        <f>E142/'Festus accounts'!$N$2</f>
        <v>6.245654065712608</v>
      </c>
    </row>
    <row r="143" spans="1:9" ht="15.75">
      <c r="A143" s="1" t="s">
        <v>70</v>
      </c>
      <c r="B143" s="31">
        <v>39158</v>
      </c>
      <c r="E143" s="1">
        <v>150000</v>
      </c>
      <c r="F143" s="2">
        <f>E143/'Festus accounts'!K$2</f>
        <v>40.54054054054054</v>
      </c>
      <c r="G143" s="3">
        <f>E143/'Festus accounts'!L$2</f>
        <v>42.88777698355968</v>
      </c>
      <c r="H143" s="4">
        <f>E143/'Festus accounts'!M$2</f>
        <v>20.238381145384434</v>
      </c>
      <c r="I143" s="18">
        <f>E143/'Festus accounts'!$N$2</f>
        <v>31.228270328563042</v>
      </c>
    </row>
    <row r="144" spans="1:9" ht="15.75">
      <c r="A144" s="1" t="s">
        <v>70</v>
      </c>
      <c r="B144" s="31">
        <v>39184</v>
      </c>
      <c r="E144" s="60">
        <v>600000</v>
      </c>
      <c r="F144" s="2">
        <f>E144/'Festus accounts'!K$2</f>
        <v>162.16216216216216</v>
      </c>
      <c r="G144" s="3">
        <f>E144/'Festus accounts'!L$2</f>
        <v>171.55110793423873</v>
      </c>
      <c r="H144" s="4">
        <f>E144/'Festus accounts'!M$2</f>
        <v>80.95352458153774</v>
      </c>
      <c r="I144" s="18">
        <f>E144/'Festus accounts'!$N$2</f>
        <v>124.91308131425217</v>
      </c>
    </row>
    <row r="145" spans="1:9" ht="15.75">
      <c r="A145" s="1" t="s">
        <v>133</v>
      </c>
      <c r="B145" s="31">
        <v>39174</v>
      </c>
      <c r="E145" s="63">
        <v>20000</v>
      </c>
      <c r="F145" s="2">
        <f>E145/'Festus accounts'!K$2</f>
        <v>5.405405405405405</v>
      </c>
      <c r="G145" s="3">
        <f>E145/'Festus accounts'!L$2</f>
        <v>5.718370264474625</v>
      </c>
      <c r="H145" s="4">
        <f>E145/'Festus accounts'!M$2</f>
        <v>2.6984508193845915</v>
      </c>
      <c r="I145" s="18">
        <f>E145/'Festus accounts'!$N$2</f>
        <v>4.163769377141739</v>
      </c>
    </row>
    <row r="146" spans="1:9" ht="15.75">
      <c r="A146" s="1" t="s">
        <v>105</v>
      </c>
      <c r="B146" s="31">
        <v>39174</v>
      </c>
      <c r="E146" s="63">
        <v>28000</v>
      </c>
      <c r="F146" s="2">
        <f>E146/'Festus accounts'!K$2</f>
        <v>7.5675675675675675</v>
      </c>
      <c r="G146" s="3">
        <f>E146/'Festus accounts'!L$2</f>
        <v>8.005718370264475</v>
      </c>
      <c r="H146" s="4">
        <f>E146/'Festus accounts'!M$2</f>
        <v>3.777831147138428</v>
      </c>
      <c r="I146" s="18">
        <f>E146/'Festus accounts'!$N$2</f>
        <v>5.829277127998434</v>
      </c>
    </row>
    <row r="147" spans="1:9" ht="15.75">
      <c r="A147" s="1" t="s">
        <v>166</v>
      </c>
      <c r="B147" s="31">
        <v>39164</v>
      </c>
      <c r="E147" s="60">
        <v>150000</v>
      </c>
      <c r="F147" s="2">
        <f>E147/'Festus accounts'!K$2</f>
        <v>40.54054054054054</v>
      </c>
      <c r="G147" s="3">
        <f>E147/'Festus accounts'!L$2</f>
        <v>42.88777698355968</v>
      </c>
      <c r="H147" s="4">
        <f>E147/'Festus accounts'!M$2</f>
        <v>20.238381145384434</v>
      </c>
      <c r="I147" s="18">
        <f>E147/'Festus accounts'!$N$2</f>
        <v>31.228270328563042</v>
      </c>
    </row>
    <row r="148" spans="1:9" ht="15.75">
      <c r="A148" s="1" t="s">
        <v>207</v>
      </c>
      <c r="B148" s="31">
        <v>39247</v>
      </c>
      <c r="E148" s="60">
        <v>90000</v>
      </c>
      <c r="F148" s="2">
        <f>E148/'Festus accounts'!K$2</f>
        <v>24.324324324324323</v>
      </c>
      <c r="G148" s="3">
        <f>E148/'Festus accounts'!L$2</f>
        <v>25.732666190135813</v>
      </c>
      <c r="H148" s="4">
        <f>E148/'Festus accounts'!M$2</f>
        <v>12.143028687230661</v>
      </c>
      <c r="I148" s="18">
        <f>E148/'Festus accounts'!$N$2</f>
        <v>18.736962197137824</v>
      </c>
    </row>
    <row r="149" spans="1:9" ht="15.75">
      <c r="A149" s="1" t="s">
        <v>219</v>
      </c>
      <c r="B149" s="31">
        <v>39261</v>
      </c>
      <c r="E149" s="60">
        <v>90000</v>
      </c>
      <c r="F149" s="2">
        <f>E149/'Festus accounts'!K$2</f>
        <v>24.324324324324323</v>
      </c>
      <c r="G149" s="3">
        <f>E149/'Festus accounts'!L$2</f>
        <v>25.732666190135813</v>
      </c>
      <c r="H149" s="4">
        <f>E149/'Festus accounts'!M$2</f>
        <v>12.143028687230661</v>
      </c>
      <c r="I149" s="18">
        <f>E149/'Festus accounts'!$N$2</f>
        <v>18.736962197137824</v>
      </c>
    </row>
    <row r="150" spans="1:9" ht="15.75">
      <c r="A150" s="1" t="s">
        <v>221</v>
      </c>
      <c r="B150" s="31">
        <v>39262</v>
      </c>
      <c r="E150" s="60">
        <v>50000</v>
      </c>
      <c r="F150" s="2">
        <f>E150/'Festus accounts'!K$2</f>
        <v>13.513513513513514</v>
      </c>
      <c r="G150" s="3">
        <f>E150/'Festus accounts'!L$2</f>
        <v>14.295925661186562</v>
      </c>
      <c r="H150" s="4">
        <f>E150/'Festus accounts'!M$2</f>
        <v>6.746127048461479</v>
      </c>
      <c r="I150" s="18">
        <f>E150/'Festus accounts'!$N$2</f>
        <v>10.409423442854347</v>
      </c>
    </row>
    <row r="151" spans="1:9" ht="15.75">
      <c r="A151" s="1" t="s">
        <v>218</v>
      </c>
      <c r="B151" s="31">
        <v>39261</v>
      </c>
      <c r="E151" s="60">
        <v>40000</v>
      </c>
      <c r="F151" s="2">
        <f>E151/'Festus accounts'!K$2</f>
        <v>10.81081081081081</v>
      </c>
      <c r="G151" s="3">
        <f>E151/'Festus accounts'!L$2</f>
        <v>11.43674052894925</v>
      </c>
      <c r="H151" s="4">
        <f>E151/'Festus accounts'!M$2</f>
        <v>5.396901638769183</v>
      </c>
      <c r="I151" s="18">
        <f>E151/'Festus accounts'!$N$2</f>
        <v>8.327538754283477</v>
      </c>
    </row>
    <row r="152" spans="1:9" ht="15.75">
      <c r="A152" s="1" t="s">
        <v>125</v>
      </c>
      <c r="B152" s="31">
        <v>39220</v>
      </c>
      <c r="E152" s="63">
        <v>10000</v>
      </c>
      <c r="F152" s="2">
        <f>E152/'Festus accounts'!K$2</f>
        <v>2.7027027027027026</v>
      </c>
      <c r="G152" s="3">
        <f>E152/'Festus accounts'!L$2</f>
        <v>2.8591851322373123</v>
      </c>
      <c r="H152" s="4">
        <f>E152/'Festus accounts'!M$2</f>
        <v>1.3492254096922958</v>
      </c>
      <c r="I152" s="18">
        <f>E152/'Festus accounts'!$N$2</f>
        <v>2.0818846885708693</v>
      </c>
    </row>
    <row r="153" spans="1:9" ht="15.75">
      <c r="A153" s="1" t="s">
        <v>157</v>
      </c>
      <c r="B153" s="31">
        <v>39158</v>
      </c>
      <c r="E153" s="60">
        <v>150000</v>
      </c>
      <c r="F153" s="2">
        <f>E153/'Festus accounts'!K$2</f>
        <v>40.54054054054054</v>
      </c>
      <c r="G153" s="3">
        <f>E153/'Festus accounts'!L$2</f>
        <v>42.88777698355968</v>
      </c>
      <c r="H153" s="4">
        <f>E153/'Festus accounts'!M$2</f>
        <v>20.238381145384434</v>
      </c>
      <c r="I153" s="18">
        <f>E153/'Festus accounts'!$N$2</f>
        <v>31.228270328563042</v>
      </c>
    </row>
    <row r="154" spans="1:9" ht="15.75">
      <c r="A154" s="1" t="s">
        <v>157</v>
      </c>
      <c r="B154" s="31">
        <v>39184</v>
      </c>
      <c r="E154" s="60">
        <v>600000</v>
      </c>
      <c r="F154" s="2">
        <f>E154/'Festus accounts'!K$2</f>
        <v>162.16216216216216</v>
      </c>
      <c r="G154" s="3">
        <f>E154/'Festus accounts'!L$2</f>
        <v>171.55110793423873</v>
      </c>
      <c r="H154" s="4">
        <f>E154/'Festus accounts'!M$2</f>
        <v>80.95352458153774</v>
      </c>
      <c r="I154" s="18">
        <f>E154/'Festus accounts'!$N$2</f>
        <v>124.91308131425217</v>
      </c>
    </row>
    <row r="155" spans="1:9" ht="15.75">
      <c r="A155" s="1" t="s">
        <v>157</v>
      </c>
      <c r="B155" s="31">
        <v>39209</v>
      </c>
      <c r="E155" s="63">
        <v>40000</v>
      </c>
      <c r="F155" s="2">
        <f>E155/'Festus accounts'!K$2</f>
        <v>10.81081081081081</v>
      </c>
      <c r="G155" s="3">
        <f>E155/'Festus accounts'!L$2</f>
        <v>11.43674052894925</v>
      </c>
      <c r="H155" s="4">
        <f>E155/'Festus accounts'!M$2</f>
        <v>5.396901638769183</v>
      </c>
      <c r="I155" s="18">
        <f>E155/'Festus accounts'!$N$2</f>
        <v>8.327538754283477</v>
      </c>
    </row>
    <row r="156" spans="1:9" ht="15.75">
      <c r="A156" s="1" t="s">
        <v>157</v>
      </c>
      <c r="B156" s="31">
        <v>39220</v>
      </c>
      <c r="E156" s="63">
        <v>50000</v>
      </c>
      <c r="F156" s="2">
        <f>E156/'Festus accounts'!K$2</f>
        <v>13.513513513513514</v>
      </c>
      <c r="G156" s="3">
        <f>E156/'Festus accounts'!L$2</f>
        <v>14.295925661186562</v>
      </c>
      <c r="H156" s="4">
        <f>E156/'Festus accounts'!M$2</f>
        <v>6.746127048461479</v>
      </c>
      <c r="I156" s="18">
        <f>E156/'Festus accounts'!$N$2</f>
        <v>10.409423442854347</v>
      </c>
    </row>
    <row r="157" spans="1:9" ht="15.75">
      <c r="A157" s="1" t="s">
        <v>157</v>
      </c>
      <c r="B157" s="70">
        <v>39231</v>
      </c>
      <c r="E157" s="63">
        <v>30000</v>
      </c>
      <c r="F157" s="2">
        <f>E157/'Festus accounts'!K$2</f>
        <v>8.108108108108109</v>
      </c>
      <c r="G157" s="3">
        <f>E157/'Festus accounts'!L$2</f>
        <v>8.577555396711936</v>
      </c>
      <c r="H157" s="4">
        <f>E157/'Festus accounts'!M$2</f>
        <v>4.047676229076887</v>
      </c>
      <c r="I157" s="18">
        <f>E157/'Festus accounts'!$N$2</f>
        <v>6.245654065712608</v>
      </c>
    </row>
    <row r="158" spans="1:9" ht="15.75">
      <c r="A158" s="1" t="s">
        <v>157</v>
      </c>
      <c r="B158" s="70">
        <v>39237</v>
      </c>
      <c r="E158" s="63">
        <v>40000</v>
      </c>
      <c r="F158" s="2">
        <f>E158/'Festus accounts'!K$2</f>
        <v>10.81081081081081</v>
      </c>
      <c r="G158" s="3">
        <f>E158/'Festus accounts'!L$2</f>
        <v>11.43674052894925</v>
      </c>
      <c r="H158" s="4">
        <f>E158/'Festus accounts'!M$2</f>
        <v>5.396901638769183</v>
      </c>
      <c r="I158" s="18">
        <f>E158/'Festus accounts'!$N$2</f>
        <v>8.327538754283477</v>
      </c>
    </row>
    <row r="159" spans="1:9" ht="15.75">
      <c r="A159" s="1" t="s">
        <v>157</v>
      </c>
      <c r="B159" s="70">
        <v>39241</v>
      </c>
      <c r="D159" s="1">
        <f>SUM(E153:E159)</f>
        <v>1010000</v>
      </c>
      <c r="E159" s="63">
        <v>100000</v>
      </c>
      <c r="F159" s="2">
        <f>E159/'Festus accounts'!K$2</f>
        <v>27.027027027027028</v>
      </c>
      <c r="G159" s="3">
        <f>E159/'Festus accounts'!L$2</f>
        <v>28.591851322373124</v>
      </c>
      <c r="H159" s="4">
        <f>E159/'Festus accounts'!M$2</f>
        <v>13.492254096922958</v>
      </c>
      <c r="I159" s="18">
        <f>E159/'Festus accounts'!$N$2</f>
        <v>20.818846885708695</v>
      </c>
    </row>
    <row r="160" spans="1:9" ht="15.75">
      <c r="A160" s="1" t="s">
        <v>114</v>
      </c>
      <c r="B160" s="70">
        <v>39247</v>
      </c>
      <c r="E160" s="63">
        <v>360000</v>
      </c>
      <c r="F160" s="2">
        <f>E160/'Festus accounts'!K$2</f>
        <v>97.29729729729729</v>
      </c>
      <c r="G160" s="3">
        <f>E160/'Festus accounts'!L$2</f>
        <v>102.93066476054325</v>
      </c>
      <c r="H160" s="4">
        <f>E160/'Festus accounts'!M$2</f>
        <v>48.572114748922644</v>
      </c>
      <c r="I160" s="18">
        <f>E160/'Festus accounts'!$N$2</f>
        <v>74.9478487885513</v>
      </c>
    </row>
    <row r="161" spans="1:9" ht="15.75">
      <c r="A161" s="1" t="s">
        <v>141</v>
      </c>
      <c r="B161" s="31">
        <v>39229</v>
      </c>
      <c r="E161" s="63">
        <v>40000</v>
      </c>
      <c r="F161" s="2">
        <f>E161/'Festus accounts'!K$2</f>
        <v>10.81081081081081</v>
      </c>
      <c r="G161" s="3">
        <f>E161/'Festus accounts'!L$2</f>
        <v>11.43674052894925</v>
      </c>
      <c r="H161" s="4">
        <f>E161/'Festus accounts'!M$2</f>
        <v>5.396901638769183</v>
      </c>
      <c r="I161" s="18">
        <f>E161/'Festus accounts'!$N$2</f>
        <v>8.327538754283477</v>
      </c>
    </row>
    <row r="162" spans="1:9" ht="15.75">
      <c r="A162" s="1" t="s">
        <v>208</v>
      </c>
      <c r="B162" s="31">
        <v>39245</v>
      </c>
      <c r="E162" s="63">
        <v>10000</v>
      </c>
      <c r="F162" s="2">
        <f>E162/'Festus accounts'!K$2</f>
        <v>2.7027027027027026</v>
      </c>
      <c r="G162" s="3">
        <f>E162/'Festus accounts'!L$2</f>
        <v>2.8591851322373123</v>
      </c>
      <c r="H162" s="4">
        <f>E162/'Festus accounts'!M$2</f>
        <v>1.3492254096922958</v>
      </c>
      <c r="I162" s="18">
        <f>E162/'Festus accounts'!$N$2</f>
        <v>2.0818846885708693</v>
      </c>
    </row>
    <row r="163" spans="1:9" ht="15.75">
      <c r="A163" s="1" t="s">
        <v>208</v>
      </c>
      <c r="B163" s="31">
        <v>39247</v>
      </c>
      <c r="E163" s="63">
        <v>70000</v>
      </c>
      <c r="F163" s="2">
        <f>E163/'Festus accounts'!K$2</f>
        <v>18.91891891891892</v>
      </c>
      <c r="G163" s="3">
        <f>E163/'Festus accounts'!L$2</f>
        <v>20.014295925661187</v>
      </c>
      <c r="H163" s="4">
        <f>E163/'Festus accounts'!M$2</f>
        <v>9.44457786784607</v>
      </c>
      <c r="I163" s="18">
        <f>E163/'Festus accounts'!$N$2</f>
        <v>14.573192819996086</v>
      </c>
    </row>
    <row r="164" spans="1:9" ht="15.75">
      <c r="A164" s="1" t="s">
        <v>135</v>
      </c>
      <c r="B164" s="31">
        <v>39160</v>
      </c>
      <c r="E164" s="60">
        <v>150000</v>
      </c>
      <c r="F164" s="2">
        <f>E164/'Festus accounts'!K$2</f>
        <v>40.54054054054054</v>
      </c>
      <c r="G164" s="3">
        <f>E164/'Festus accounts'!L$2</f>
        <v>42.88777698355968</v>
      </c>
      <c r="H164" s="4">
        <f>E164/'Festus accounts'!M$2</f>
        <v>20.238381145384434</v>
      </c>
      <c r="I164" s="18">
        <f>E164/'Festus accounts'!$N$2</f>
        <v>31.228270328563042</v>
      </c>
    </row>
    <row r="165" spans="1:9" ht="15.75">
      <c r="A165" s="1" t="s">
        <v>135</v>
      </c>
      <c r="B165" s="31">
        <v>39175</v>
      </c>
      <c r="E165" s="63">
        <v>360000</v>
      </c>
      <c r="F165" s="2">
        <f>E165/'Festus accounts'!K$2</f>
        <v>97.29729729729729</v>
      </c>
      <c r="G165" s="3">
        <f>E165/'Festus accounts'!L$2</f>
        <v>102.93066476054325</v>
      </c>
      <c r="H165" s="4">
        <f>E165/'Festus accounts'!M$2</f>
        <v>48.572114748922644</v>
      </c>
      <c r="I165" s="18">
        <f>E165/'Festus accounts'!$N$2</f>
        <v>74.9478487885513</v>
      </c>
    </row>
    <row r="166" spans="1:9" ht="15.75">
      <c r="A166" s="1" t="s">
        <v>135</v>
      </c>
      <c r="B166" s="31">
        <v>39244</v>
      </c>
      <c r="D166" s="1">
        <f>SUM(E164:E166)</f>
        <v>550000</v>
      </c>
      <c r="E166" s="63">
        <v>40000</v>
      </c>
      <c r="F166" s="2">
        <f>E166/'Festus accounts'!K$2</f>
        <v>10.81081081081081</v>
      </c>
      <c r="G166" s="3">
        <f>E166/'Festus accounts'!L$2</f>
        <v>11.43674052894925</v>
      </c>
      <c r="H166" s="4">
        <f>E166/'Festus accounts'!M$2</f>
        <v>5.396901638769183</v>
      </c>
      <c r="I166" s="18">
        <f>E166/'Festus accounts'!$N$2</f>
        <v>8.327538754283477</v>
      </c>
    </row>
    <row r="167" spans="1:9" ht="15.75">
      <c r="A167" s="1" t="s">
        <v>209</v>
      </c>
      <c r="B167" s="31">
        <v>39246</v>
      </c>
      <c r="E167" s="63">
        <v>10000</v>
      </c>
      <c r="F167" s="2">
        <f>E167/'Festus accounts'!K$2</f>
        <v>2.7027027027027026</v>
      </c>
      <c r="G167" s="3">
        <f>E167/'Festus accounts'!L$2</f>
        <v>2.8591851322373123</v>
      </c>
      <c r="H167" s="4">
        <f>E167/'Festus accounts'!M$2</f>
        <v>1.3492254096922958</v>
      </c>
      <c r="I167" s="18">
        <f>E167/'Festus accounts'!$N$2</f>
        <v>2.0818846885708693</v>
      </c>
    </row>
    <row r="168" spans="1:9" ht="15.75">
      <c r="A168" s="1" t="s">
        <v>153</v>
      </c>
      <c r="B168" s="70">
        <v>39232</v>
      </c>
      <c r="E168" s="63">
        <v>20000</v>
      </c>
      <c r="F168" s="2">
        <f>E168/'Festus accounts'!K$2</f>
        <v>5.405405405405405</v>
      </c>
      <c r="G168" s="3">
        <f>E168/'Festus accounts'!L$2</f>
        <v>5.718370264474625</v>
      </c>
      <c r="H168" s="4">
        <f>E168/'Festus accounts'!M$2</f>
        <v>2.6984508193845915</v>
      </c>
      <c r="I168" s="18">
        <f>E168/'Festus accounts'!$N$2</f>
        <v>4.163769377141739</v>
      </c>
    </row>
    <row r="169" spans="1:9" ht="15.75">
      <c r="A169" s="1" t="s">
        <v>153</v>
      </c>
      <c r="B169" s="70">
        <v>39234</v>
      </c>
      <c r="E169" s="63">
        <v>20000</v>
      </c>
      <c r="F169" s="2">
        <f>E169/'Festus accounts'!K$2</f>
        <v>5.405405405405405</v>
      </c>
      <c r="G169" s="3">
        <f>E169/'Festus accounts'!L$2</f>
        <v>5.718370264474625</v>
      </c>
      <c r="H169" s="4">
        <f>E169/'Festus accounts'!M$2</f>
        <v>2.6984508193845915</v>
      </c>
      <c r="I169" s="18">
        <f>E169/'Festus accounts'!$N$2</f>
        <v>4.163769377141739</v>
      </c>
    </row>
    <row r="170" spans="1:9" ht="15.75">
      <c r="A170" s="1" t="s">
        <v>156</v>
      </c>
      <c r="B170" s="70">
        <v>39242</v>
      </c>
      <c r="E170" s="63">
        <v>200000</v>
      </c>
      <c r="F170" s="2">
        <f>E170/'Festus accounts'!K$2</f>
        <v>54.054054054054056</v>
      </c>
      <c r="G170" s="3">
        <f>E170/'Festus accounts'!L$2</f>
        <v>57.18370264474625</v>
      </c>
      <c r="H170" s="4">
        <f>E170/'Festus accounts'!M$2</f>
        <v>26.984508193845915</v>
      </c>
      <c r="I170" s="18">
        <f>E170/'Festus accounts'!$N$2</f>
        <v>41.63769377141739</v>
      </c>
    </row>
    <row r="171" spans="1:9" ht="15.75">
      <c r="A171" s="1" t="s">
        <v>156</v>
      </c>
      <c r="B171" s="70">
        <v>39247</v>
      </c>
      <c r="E171" s="63">
        <v>250000</v>
      </c>
      <c r="F171" s="2">
        <f>E171/'Festus accounts'!K$2</f>
        <v>67.56756756756756</v>
      </c>
      <c r="G171" s="3">
        <f>E171/'Festus accounts'!L$2</f>
        <v>71.4796283059328</v>
      </c>
      <c r="H171" s="4">
        <f>E171/'Festus accounts'!M$2</f>
        <v>33.73063524230739</v>
      </c>
      <c r="I171" s="18">
        <f>E171/'Festus accounts'!$N$2</f>
        <v>52.047117214271736</v>
      </c>
    </row>
    <row r="172" spans="1:9" ht="15.75">
      <c r="A172" s="1" t="s">
        <v>156</v>
      </c>
      <c r="B172" s="70">
        <v>39261</v>
      </c>
      <c r="E172" s="63">
        <v>120000</v>
      </c>
      <c r="F172" s="2">
        <f>E172/'Festus accounts'!K$2</f>
        <v>32.432432432432435</v>
      </c>
      <c r="G172" s="3">
        <f>E172/'Festus accounts'!L$2</f>
        <v>34.310221586847746</v>
      </c>
      <c r="H172" s="4">
        <f>E172/'Festus accounts'!M$2</f>
        <v>16.19070491630755</v>
      </c>
      <c r="I172" s="18">
        <f>E172/'Festus accounts'!$N$2</f>
        <v>24.98261626285043</v>
      </c>
    </row>
    <row r="173" spans="1:9" ht="15.75">
      <c r="A173" s="1" t="s">
        <v>158</v>
      </c>
      <c r="B173" s="70">
        <v>39205</v>
      </c>
      <c r="E173" s="63">
        <v>220000</v>
      </c>
      <c r="F173" s="2">
        <f>E173/'Festus accounts'!K$2</f>
        <v>59.45945945945946</v>
      </c>
      <c r="G173" s="3">
        <f>E173/'Festus accounts'!L$2</f>
        <v>62.90207290922087</v>
      </c>
      <c r="H173" s="4">
        <f>E173/'Festus accounts'!M$2</f>
        <v>29.682959013230505</v>
      </c>
      <c r="I173" s="18">
        <f>E173/'Festus accounts'!$N$2</f>
        <v>45.80146314855913</v>
      </c>
    </row>
    <row r="174" spans="1:9" ht="15.75">
      <c r="A174" s="1" t="s">
        <v>158</v>
      </c>
      <c r="B174" s="70">
        <v>39211</v>
      </c>
      <c r="E174" s="63">
        <v>40000</v>
      </c>
      <c r="F174" s="2">
        <f>E174/'Festus accounts'!K$2</f>
        <v>10.81081081081081</v>
      </c>
      <c r="G174" s="3">
        <f>E174/'Festus accounts'!L$2</f>
        <v>11.43674052894925</v>
      </c>
      <c r="H174" s="4">
        <f>E174/'Festus accounts'!M$2</f>
        <v>5.396901638769183</v>
      </c>
      <c r="I174" s="18">
        <f>E174/'Festus accounts'!$N$2</f>
        <v>8.327538754283477</v>
      </c>
    </row>
    <row r="175" spans="1:9" ht="15.75">
      <c r="A175" s="1" t="s">
        <v>158</v>
      </c>
      <c r="B175" s="70">
        <v>39223</v>
      </c>
      <c r="E175" s="63">
        <v>100000</v>
      </c>
      <c r="F175" s="2">
        <f>E175/'Festus accounts'!K$2</f>
        <v>27.027027027027028</v>
      </c>
      <c r="G175" s="3">
        <f>E175/'Festus accounts'!L$2</f>
        <v>28.591851322373124</v>
      </c>
      <c r="H175" s="4">
        <f>E175/'Festus accounts'!M$2</f>
        <v>13.492254096922958</v>
      </c>
      <c r="I175" s="18">
        <f>E175/'Festus accounts'!$N$2</f>
        <v>20.818846885708695</v>
      </c>
    </row>
    <row r="176" spans="1:9" ht="15.75">
      <c r="A176" s="1" t="s">
        <v>158</v>
      </c>
      <c r="B176" s="70">
        <v>39261</v>
      </c>
      <c r="E176" s="63">
        <v>120000</v>
      </c>
      <c r="F176" s="2">
        <f>E176/'Festus accounts'!K$2</f>
        <v>32.432432432432435</v>
      </c>
      <c r="G176" s="3">
        <f>E176/'Festus accounts'!L$2</f>
        <v>34.310221586847746</v>
      </c>
      <c r="H176" s="4">
        <f>E176/'Festus accounts'!M$2</f>
        <v>16.19070491630755</v>
      </c>
      <c r="I176" s="18">
        <f>E176/'Festus accounts'!$N$2</f>
        <v>24.98261626285043</v>
      </c>
    </row>
    <row r="177" spans="1:9" ht="15.75">
      <c r="A177" s="1" t="s">
        <v>142</v>
      </c>
      <c r="B177" s="31">
        <v>39160</v>
      </c>
      <c r="E177" s="60">
        <v>220000</v>
      </c>
      <c r="F177" s="2">
        <f>E177/'Festus accounts'!K$2</f>
        <v>59.45945945945946</v>
      </c>
      <c r="G177" s="3">
        <f>E177/'Festus accounts'!L$2</f>
        <v>62.90207290922087</v>
      </c>
      <c r="H177" s="4">
        <f>E177/'Festus accounts'!M$2</f>
        <v>29.682959013230505</v>
      </c>
      <c r="I177" s="18">
        <f>E177/'Festus accounts'!$N$2</f>
        <v>45.80146314855913</v>
      </c>
    </row>
    <row r="178" spans="1:9" ht="15.75">
      <c r="A178" s="1" t="s">
        <v>142</v>
      </c>
      <c r="B178" s="31">
        <v>39177</v>
      </c>
      <c r="E178" s="63">
        <v>20000</v>
      </c>
      <c r="F178" s="2">
        <f>E178/'Festus accounts'!K$2</f>
        <v>5.405405405405405</v>
      </c>
      <c r="G178" s="3">
        <f>E178/'Festus accounts'!L$2</f>
        <v>5.718370264474625</v>
      </c>
      <c r="H178" s="4">
        <f>E178/'Festus accounts'!M$2</f>
        <v>2.6984508193845915</v>
      </c>
      <c r="I178" s="18">
        <f>E178/'Festus accounts'!$N$2</f>
        <v>4.163769377141739</v>
      </c>
    </row>
    <row r="179" spans="1:9" ht="15.75">
      <c r="A179" s="1" t="s">
        <v>142</v>
      </c>
      <c r="B179" s="31">
        <v>39199</v>
      </c>
      <c r="E179" s="63">
        <v>20000</v>
      </c>
      <c r="F179" s="2">
        <f>E179/'Festus accounts'!K$2</f>
        <v>5.405405405405405</v>
      </c>
      <c r="G179" s="3">
        <f>E179/'Festus accounts'!L$2</f>
        <v>5.718370264474625</v>
      </c>
      <c r="H179" s="4">
        <f>E179/'Festus accounts'!M$2</f>
        <v>2.6984508193845915</v>
      </c>
      <c r="I179" s="18">
        <f>E179/'Festus accounts'!$N$2</f>
        <v>4.163769377141739</v>
      </c>
    </row>
    <row r="180" spans="1:9" ht="15.75">
      <c r="A180" s="1" t="s">
        <v>142</v>
      </c>
      <c r="B180" s="31">
        <v>39226</v>
      </c>
      <c r="E180" s="63">
        <v>20000</v>
      </c>
      <c r="F180" s="2">
        <f>E180/'Festus accounts'!K$2</f>
        <v>5.405405405405405</v>
      </c>
      <c r="G180" s="3">
        <f>E180/'Festus accounts'!L$2</f>
        <v>5.718370264474625</v>
      </c>
      <c r="H180" s="4">
        <f>E180/'Festus accounts'!M$2</f>
        <v>2.6984508193845915</v>
      </c>
      <c r="I180" s="18">
        <f>E180/'Festus accounts'!$N$2</f>
        <v>4.163769377141739</v>
      </c>
    </row>
    <row r="181" spans="1:9" ht="15.75">
      <c r="A181" s="1" t="s">
        <v>142</v>
      </c>
      <c r="B181" s="31">
        <v>39247</v>
      </c>
      <c r="E181" s="63">
        <v>710000</v>
      </c>
      <c r="F181" s="2">
        <f>E181/'Festus accounts'!K$2</f>
        <v>191.8918918918919</v>
      </c>
      <c r="G181" s="3">
        <f>E181/'Festus accounts'!L$2</f>
        <v>203.0021443888492</v>
      </c>
      <c r="H181" s="4">
        <f>E181/'Festus accounts'!M$2</f>
        <v>95.795004088153</v>
      </c>
      <c r="I181" s="18">
        <f>E181/'Festus accounts'!$N$2</f>
        <v>147.81381288853171</v>
      </c>
    </row>
    <row r="182" spans="1:9" ht="15.75">
      <c r="A182" s="1" t="s">
        <v>142</v>
      </c>
      <c r="B182" s="31">
        <v>39261</v>
      </c>
      <c r="D182" s="1">
        <f>SUM(E177:E181)</f>
        <v>990000</v>
      </c>
      <c r="E182" s="63">
        <v>120000</v>
      </c>
      <c r="F182" s="2">
        <f>E182/'Festus accounts'!K$2</f>
        <v>32.432432432432435</v>
      </c>
      <c r="G182" s="3">
        <f>E182/'Festus accounts'!L$2</f>
        <v>34.310221586847746</v>
      </c>
      <c r="H182" s="4">
        <f>E182/'Festus accounts'!M$2</f>
        <v>16.19070491630755</v>
      </c>
      <c r="I182" s="18">
        <f>E182/'Festus accounts'!$N$2</f>
        <v>24.98261626285043</v>
      </c>
    </row>
    <row r="183" spans="1:9" ht="15.75">
      <c r="A183" s="1" t="s">
        <v>140</v>
      </c>
      <c r="B183" s="31">
        <v>39229</v>
      </c>
      <c r="E183" s="63">
        <v>20000</v>
      </c>
      <c r="F183" s="2">
        <f>E183/'Festus accounts'!K$2</f>
        <v>5.405405405405405</v>
      </c>
      <c r="G183" s="3">
        <f>E183/'Festus accounts'!L$2</f>
        <v>5.718370264474625</v>
      </c>
      <c r="H183" s="4">
        <f>E183/'Festus accounts'!M$2</f>
        <v>2.6984508193845915</v>
      </c>
      <c r="I183" s="18">
        <f>E183/'Festus accounts'!$N$2</f>
        <v>4.163769377141739</v>
      </c>
    </row>
    <row r="184" spans="1:9" ht="15.75">
      <c r="A184" s="1" t="str">
        <f>A183</f>
        <v>Peter Mjumphi</v>
      </c>
      <c r="B184" s="70">
        <v>39240</v>
      </c>
      <c r="E184" s="63">
        <v>150000</v>
      </c>
      <c r="F184" s="2">
        <f>E184/'Festus accounts'!K$2</f>
        <v>40.54054054054054</v>
      </c>
      <c r="G184" s="3">
        <f>E184/'Festus accounts'!L$2</f>
        <v>42.88777698355968</v>
      </c>
      <c r="H184" s="4">
        <f>E184/'Festus accounts'!M$2</f>
        <v>20.238381145384434</v>
      </c>
      <c r="I184" s="18">
        <f>E184/'Festus accounts'!$N$2</f>
        <v>31.228270328563042</v>
      </c>
    </row>
    <row r="185" spans="1:9" ht="15.75">
      <c r="A185" s="1" t="s">
        <v>140</v>
      </c>
      <c r="B185" s="70">
        <v>39247</v>
      </c>
      <c r="E185" s="63">
        <v>40000</v>
      </c>
      <c r="F185" s="2">
        <f>E185/'Festus accounts'!K$2</f>
        <v>10.81081081081081</v>
      </c>
      <c r="G185" s="3">
        <f>E185/'Festus accounts'!L$2</f>
        <v>11.43674052894925</v>
      </c>
      <c r="H185" s="4">
        <f>E185/'Festus accounts'!M$2</f>
        <v>5.396901638769183</v>
      </c>
      <c r="I185" s="18">
        <f>E185/'Festus accounts'!$N$2</f>
        <v>8.327538754283477</v>
      </c>
    </row>
    <row r="186" spans="1:9" ht="15.75">
      <c r="A186" s="1" t="s">
        <v>140</v>
      </c>
      <c r="B186" s="70">
        <v>39261</v>
      </c>
      <c r="E186" s="63">
        <v>100000</v>
      </c>
      <c r="F186" s="2">
        <f>E186/'Festus accounts'!K$2</f>
        <v>27.027027027027028</v>
      </c>
      <c r="G186" s="3">
        <f>E186/'Festus accounts'!L$2</f>
        <v>28.591851322373124</v>
      </c>
      <c r="H186" s="4">
        <f>E186/'Festus accounts'!M$2</f>
        <v>13.492254096922958</v>
      </c>
      <c r="I186" s="18">
        <f>E186/'Festus accounts'!$N$2</f>
        <v>20.818846885708695</v>
      </c>
    </row>
    <row r="187" spans="1:9" ht="15.75">
      <c r="A187" s="1" t="s">
        <v>137</v>
      </c>
      <c r="B187" s="31">
        <v>39226</v>
      </c>
      <c r="E187" s="63">
        <v>40000</v>
      </c>
      <c r="F187" s="2">
        <f>E187/'Festus accounts'!K$2</f>
        <v>10.81081081081081</v>
      </c>
      <c r="G187" s="3">
        <f>E187/'Festus accounts'!L$2</f>
        <v>11.43674052894925</v>
      </c>
      <c r="H187" s="4">
        <f>E187/'Festus accounts'!M$2</f>
        <v>5.396901638769183</v>
      </c>
      <c r="I187" s="18">
        <f>E187/'Festus accounts'!$N$2</f>
        <v>8.327538754283477</v>
      </c>
    </row>
    <row r="188" spans="1:9" ht="15.75">
      <c r="A188" s="1" t="s">
        <v>137</v>
      </c>
      <c r="B188" s="70">
        <v>39236</v>
      </c>
      <c r="E188" s="63">
        <v>200000</v>
      </c>
      <c r="F188" s="2">
        <f>E188/'Festus accounts'!K$2</f>
        <v>54.054054054054056</v>
      </c>
      <c r="G188" s="3">
        <f>E188/'Festus accounts'!L$2</f>
        <v>57.18370264474625</v>
      </c>
      <c r="H188" s="4">
        <f>E188/'Festus accounts'!M$2</f>
        <v>26.984508193845915</v>
      </c>
      <c r="I188" s="18">
        <f>E188/'Festus accounts'!$N$2</f>
        <v>41.63769377141739</v>
      </c>
    </row>
    <row r="189" spans="1:9" ht="15.75">
      <c r="A189" s="1" t="s">
        <v>137</v>
      </c>
      <c r="B189" s="70">
        <v>39241</v>
      </c>
      <c r="E189" s="63">
        <v>40000</v>
      </c>
      <c r="F189" s="2">
        <f>E189/'Festus accounts'!K$2</f>
        <v>10.81081081081081</v>
      </c>
      <c r="G189" s="3">
        <f>E189/'Festus accounts'!L$2</f>
        <v>11.43674052894925</v>
      </c>
      <c r="H189" s="4">
        <f>E189/'Festus accounts'!M$2</f>
        <v>5.396901638769183</v>
      </c>
      <c r="I189" s="18">
        <f>E189/'Festus accounts'!$N$2</f>
        <v>8.327538754283477</v>
      </c>
    </row>
    <row r="190" spans="1:9" ht="15.75">
      <c r="A190" s="1" t="s">
        <v>117</v>
      </c>
      <c r="B190" s="31">
        <v>39209</v>
      </c>
      <c r="E190" s="63">
        <v>3000</v>
      </c>
      <c r="F190" s="2">
        <f>E190/'Festus accounts'!K$2</f>
        <v>0.8108108108108109</v>
      </c>
      <c r="G190" s="3">
        <f>E190/'Festus accounts'!L$2</f>
        <v>0.8577555396711937</v>
      </c>
      <c r="H190" s="4">
        <f>E190/'Festus accounts'!M$2</f>
        <v>0.4047676229076887</v>
      </c>
      <c r="I190" s="18">
        <f>E190/'Festus accounts'!$N$2</f>
        <v>0.6245654065712608</v>
      </c>
    </row>
    <row r="191" spans="1:9" ht="15.75">
      <c r="A191" s="1" t="s">
        <v>117</v>
      </c>
      <c r="B191" s="31">
        <v>39247</v>
      </c>
      <c r="E191" s="63">
        <v>1000000</v>
      </c>
      <c r="F191" s="2">
        <f>E191/'Festus accounts'!K$2</f>
        <v>270.27027027027026</v>
      </c>
      <c r="G191" s="3">
        <f>E191/'Festus accounts'!L$2</f>
        <v>285.9185132237312</v>
      </c>
      <c r="H191" s="4">
        <f>E191/'Festus accounts'!M$2</f>
        <v>134.92254096922957</v>
      </c>
      <c r="I191" s="18">
        <f>E191/'Festus accounts'!$N$2</f>
        <v>208.18846885708695</v>
      </c>
    </row>
    <row r="192" spans="1:9" ht="15.75">
      <c r="A192" s="1" t="s">
        <v>33</v>
      </c>
      <c r="B192" s="31">
        <v>39148</v>
      </c>
      <c r="E192" s="60">
        <v>80000</v>
      </c>
      <c r="F192" s="2">
        <f>E192/'Festus accounts'!K$2</f>
        <v>21.62162162162162</v>
      </c>
      <c r="G192" s="3">
        <f>E192/'Festus accounts'!L$2</f>
        <v>22.8734810578985</v>
      </c>
      <c r="H192" s="4">
        <f>E192/'Festus accounts'!M$2</f>
        <v>10.793803277538366</v>
      </c>
      <c r="I192" s="18">
        <f>E192/'Festus accounts'!$N$2</f>
        <v>16.655077508566954</v>
      </c>
    </row>
    <row r="193" spans="1:9" ht="15.75">
      <c r="A193" s="1" t="s">
        <v>34</v>
      </c>
      <c r="B193" s="31">
        <v>39146</v>
      </c>
      <c r="E193" s="60">
        <v>20000</v>
      </c>
      <c r="F193" s="2">
        <f>E193/'Festus accounts'!K$2</f>
        <v>5.405405405405405</v>
      </c>
      <c r="G193" s="3">
        <f>E193/'Festus accounts'!L$2</f>
        <v>5.718370264474625</v>
      </c>
      <c r="H193" s="4">
        <f>E193/'Festus accounts'!M$2</f>
        <v>2.6984508193845915</v>
      </c>
      <c r="I193" s="18">
        <f>E193/'Festus accounts'!$N$2</f>
        <v>4.163769377141739</v>
      </c>
    </row>
    <row r="194" spans="1:9" ht="15.75">
      <c r="A194" s="1" t="s">
        <v>34</v>
      </c>
      <c r="B194" s="31">
        <v>39150</v>
      </c>
      <c r="E194" s="60">
        <v>20000</v>
      </c>
      <c r="F194" s="2">
        <f>E194/'Festus accounts'!K$2</f>
        <v>5.405405405405405</v>
      </c>
      <c r="G194" s="3">
        <f>E194/'Festus accounts'!L$2</f>
        <v>5.718370264474625</v>
      </c>
      <c r="H194" s="4">
        <f>E194/'Festus accounts'!M$2</f>
        <v>2.6984508193845915</v>
      </c>
      <c r="I194" s="18">
        <f>E194/'Festus accounts'!$N$2</f>
        <v>4.163769377141739</v>
      </c>
    </row>
    <row r="195" spans="1:9" ht="15.75">
      <c r="A195" s="1" t="s">
        <v>155</v>
      </c>
      <c r="B195" s="70">
        <v>39240</v>
      </c>
      <c r="E195" s="63">
        <v>260000</v>
      </c>
      <c r="F195" s="2">
        <f>E195/'Festus accounts'!K$2</f>
        <v>70.27027027027027</v>
      </c>
      <c r="G195" s="3">
        <f>E195/'Festus accounts'!L$2</f>
        <v>74.33881343817012</v>
      </c>
      <c r="H195" s="4">
        <f>E195/'Festus accounts'!M$2</f>
        <v>35.07986065199969</v>
      </c>
      <c r="I195" s="18">
        <f>E195/'Festus accounts'!$N$2</f>
        <v>54.1290019028426</v>
      </c>
    </row>
    <row r="196" spans="1:9" ht="15.75">
      <c r="A196" s="1" t="s">
        <v>159</v>
      </c>
      <c r="B196" s="70">
        <v>39237</v>
      </c>
      <c r="E196" s="63">
        <v>30000</v>
      </c>
      <c r="F196" s="2">
        <f>E196/'Festus accounts'!K$2</f>
        <v>8.108108108108109</v>
      </c>
      <c r="G196" s="3">
        <f>E196/'Festus accounts'!L$2</f>
        <v>8.577555396711936</v>
      </c>
      <c r="H196" s="4">
        <f>E196/'Festus accounts'!M$2</f>
        <v>4.047676229076887</v>
      </c>
      <c r="I196" s="18">
        <f>E196/'Festus accounts'!$N$2</f>
        <v>6.245654065712608</v>
      </c>
    </row>
    <row r="197" spans="1:9" ht="15.75">
      <c r="A197" s="1" t="s">
        <v>159</v>
      </c>
      <c r="B197" s="70">
        <v>39247</v>
      </c>
      <c r="E197" s="63">
        <v>160000</v>
      </c>
      <c r="F197" s="2">
        <f>E197/'Festus accounts'!K$2</f>
        <v>43.24324324324324</v>
      </c>
      <c r="G197" s="3">
        <f>E197/'Festus accounts'!L$2</f>
        <v>45.746962115797</v>
      </c>
      <c r="H197" s="4">
        <f>E197/'Festus accounts'!M$2</f>
        <v>21.587606555076732</v>
      </c>
      <c r="I197" s="18">
        <f>E197/'Festus accounts'!$N$2</f>
        <v>33.31015501713391</v>
      </c>
    </row>
    <row r="198" spans="1:9" ht="15.75">
      <c r="A198" s="1" t="s">
        <v>217</v>
      </c>
      <c r="B198" s="70">
        <v>39261</v>
      </c>
      <c r="E198" s="63">
        <v>120000</v>
      </c>
      <c r="F198" s="2">
        <f>E198/'Festus accounts'!K$2</f>
        <v>32.432432432432435</v>
      </c>
      <c r="G198" s="3">
        <f>E198/'Festus accounts'!L$2</f>
        <v>34.310221586847746</v>
      </c>
      <c r="H198" s="4">
        <f>E198/'Festus accounts'!M$2</f>
        <v>16.19070491630755</v>
      </c>
      <c r="I198" s="18">
        <f>E198/'Festus accounts'!$N$2</f>
        <v>24.98261626285043</v>
      </c>
    </row>
    <row r="199" spans="1:9" ht="15.75">
      <c r="A199" s="1" t="s">
        <v>94</v>
      </c>
      <c r="B199" s="72">
        <v>39229</v>
      </c>
      <c r="E199" s="63">
        <v>220000</v>
      </c>
      <c r="F199" s="2">
        <f>E199/'Festus accounts'!K$2</f>
        <v>59.45945945945946</v>
      </c>
      <c r="G199" s="3">
        <f>E199/'Festus accounts'!L$2</f>
        <v>62.90207290922087</v>
      </c>
      <c r="H199" s="4">
        <f>E199/'Festus accounts'!M$2</f>
        <v>29.682959013230505</v>
      </c>
      <c r="I199" s="18">
        <f>E199/'Festus accounts'!$N$2</f>
        <v>45.80146314855913</v>
      </c>
    </row>
    <row r="200" spans="1:9" ht="15.75">
      <c r="A200" s="1" t="s">
        <v>102</v>
      </c>
      <c r="B200" s="31">
        <v>39205</v>
      </c>
      <c r="E200" s="63">
        <v>62500</v>
      </c>
      <c r="F200" s="2">
        <f>E200/'Festus accounts'!K$2</f>
        <v>16.89189189189189</v>
      </c>
      <c r="G200" s="3">
        <f>E200/'Festus accounts'!L$2</f>
        <v>17.8699070764832</v>
      </c>
      <c r="H200" s="4">
        <f>E200/'Festus accounts'!M$2</f>
        <v>8.432658810576848</v>
      </c>
      <c r="I200" s="18">
        <f>E200/'Festus accounts'!$N$2</f>
        <v>13.011779303567934</v>
      </c>
    </row>
    <row r="201" spans="1:9" ht="15.75">
      <c r="A201" s="1" t="s">
        <v>102</v>
      </c>
      <c r="B201" s="31">
        <v>39220</v>
      </c>
      <c r="E201" s="63">
        <v>140000</v>
      </c>
      <c r="F201" s="2">
        <f>E201/'Festus accounts'!K$2</f>
        <v>37.83783783783784</v>
      </c>
      <c r="G201" s="3">
        <f>E201/'Festus accounts'!L$2</f>
        <v>40.028591851322375</v>
      </c>
      <c r="H201" s="4">
        <f>E201/'Festus accounts'!M$2</f>
        <v>18.88915573569214</v>
      </c>
      <c r="I201" s="18">
        <f>E201/'Festus accounts'!$N$2</f>
        <v>29.14638563999217</v>
      </c>
    </row>
    <row r="202" spans="1:9" ht="15.75">
      <c r="A202" s="23"/>
      <c r="B202" s="71"/>
      <c r="C202" s="23"/>
      <c r="D202" s="23"/>
      <c r="E202" s="63"/>
      <c r="F202" s="2"/>
      <c r="G202" s="3"/>
      <c r="H202" s="4"/>
      <c r="I202" s="18"/>
    </row>
    <row r="203" spans="1:9" ht="15.75">
      <c r="A203" s="23"/>
      <c r="B203" s="71"/>
      <c r="C203" s="23"/>
      <c r="D203" s="23"/>
      <c r="E203" s="63"/>
      <c r="F203" s="2"/>
      <c r="G203" s="3"/>
      <c r="H203" s="4"/>
      <c r="I203" s="18"/>
    </row>
    <row r="204" spans="1:9" ht="15.75">
      <c r="A204" s="23"/>
      <c r="B204" s="71"/>
      <c r="C204" s="23"/>
      <c r="D204" s="23"/>
      <c r="E204" s="63"/>
      <c r="F204" s="2"/>
      <c r="G204" s="3"/>
      <c r="H204" s="4"/>
      <c r="I204" s="18"/>
    </row>
    <row r="205" spans="1:9" ht="15.75">
      <c r="A205" s="23"/>
      <c r="B205" s="71"/>
      <c r="C205" s="23"/>
      <c r="D205" s="23"/>
      <c r="E205" s="63"/>
      <c r="F205" s="2"/>
      <c r="G205" s="3"/>
      <c r="H205" s="4"/>
      <c r="I205" s="18"/>
    </row>
    <row r="206" spans="1:9" ht="15.75">
      <c r="A206" s="23"/>
      <c r="B206" s="71"/>
      <c r="C206" s="23"/>
      <c r="D206" s="23"/>
      <c r="E206" s="63"/>
      <c r="F206" s="2">
        <f>E206/K$2</f>
        <v>0</v>
      </c>
      <c r="G206" s="3">
        <f>E206/L$2</f>
        <v>0</v>
      </c>
      <c r="H206" s="4">
        <f>E206/M$2</f>
        <v>0</v>
      </c>
      <c r="I206" s="18">
        <f>E206/$N$2</f>
        <v>0</v>
      </c>
    </row>
    <row r="207" spans="1:9" ht="15.75">
      <c r="A207" s="23"/>
      <c r="B207" s="88"/>
      <c r="C207" s="23"/>
      <c r="D207" s="23"/>
      <c r="E207" s="63"/>
      <c r="F207" s="2"/>
      <c r="G207" s="3"/>
      <c r="H207" s="4"/>
      <c r="I207" s="18"/>
    </row>
    <row r="208" spans="1:9" ht="18.75">
      <c r="A208" s="36" t="s">
        <v>164</v>
      </c>
      <c r="B208">
        <f>SUM(E209:E220)</f>
        <v>2680000</v>
      </c>
      <c r="C208" s="36"/>
      <c r="D208" s="36"/>
      <c r="E208" s="37"/>
      <c r="F208" s="54"/>
      <c r="G208" s="54"/>
      <c r="H208" s="54"/>
      <c r="I208" s="55"/>
    </row>
    <row r="209" spans="1:9" ht="15.75">
      <c r="A209" s="1" t="s">
        <v>10</v>
      </c>
      <c r="B209" s="31">
        <v>39094</v>
      </c>
      <c r="C209" s="1">
        <v>1</v>
      </c>
      <c r="D209" s="1">
        <v>740000</v>
      </c>
      <c r="E209" s="12">
        <f>C209*D209</f>
        <v>740000</v>
      </c>
      <c r="F209" s="2">
        <f aca="true" t="shared" si="46" ref="F209:F219">E209/K$2</f>
        <v>200</v>
      </c>
      <c r="G209" s="3">
        <f aca="true" t="shared" si="47" ref="G209:G219">E209/L$2</f>
        <v>211.5796997855611</v>
      </c>
      <c r="H209" s="4">
        <f aca="true" t="shared" si="48" ref="H209:H219">E209/M$2</f>
        <v>99.84268031722988</v>
      </c>
      <c r="I209" s="18">
        <f aca="true" t="shared" si="49" ref="I209:I219">E209/$N$2</f>
        <v>154.05946695424433</v>
      </c>
    </row>
    <row r="210" spans="1:9" ht="15.75">
      <c r="A210" s="1" t="s">
        <v>58</v>
      </c>
      <c r="B210" s="31">
        <v>39154</v>
      </c>
      <c r="E210" s="60">
        <v>80000</v>
      </c>
      <c r="F210" s="2">
        <f t="shared" si="46"/>
        <v>21.62162162162162</v>
      </c>
      <c r="G210" s="3">
        <f t="shared" si="47"/>
        <v>22.8734810578985</v>
      </c>
      <c r="H210" s="4">
        <f t="shared" si="48"/>
        <v>10.793803277538366</v>
      </c>
      <c r="I210" s="18">
        <f t="shared" si="49"/>
        <v>16.655077508566954</v>
      </c>
    </row>
    <row r="211" spans="1:9" ht="15.75">
      <c r="A211" s="1" t="s">
        <v>40</v>
      </c>
      <c r="B211" s="31">
        <v>39157</v>
      </c>
      <c r="E211" s="63">
        <v>1000000</v>
      </c>
      <c r="F211" s="2">
        <f>E211/K$2</f>
        <v>270.27027027027026</v>
      </c>
      <c r="G211" s="3">
        <f>E211/L$2</f>
        <v>285.9185132237312</v>
      </c>
      <c r="H211" s="4">
        <f>E211/M$2</f>
        <v>134.92254096922957</v>
      </c>
      <c r="I211" s="18">
        <f>E211/$N$2</f>
        <v>208.18846885708695</v>
      </c>
    </row>
    <row r="212" spans="1:9" ht="15.75">
      <c r="A212" s="1" t="s">
        <v>69</v>
      </c>
      <c r="B212" s="31">
        <v>39174</v>
      </c>
      <c r="E212" s="60">
        <v>30000</v>
      </c>
      <c r="F212" s="2">
        <f t="shared" si="46"/>
        <v>8.108108108108109</v>
      </c>
      <c r="G212" s="3">
        <f t="shared" si="47"/>
        <v>8.577555396711936</v>
      </c>
      <c r="H212" s="4">
        <f t="shared" si="48"/>
        <v>4.047676229076887</v>
      </c>
      <c r="I212" s="18">
        <f t="shared" si="49"/>
        <v>6.245654065712608</v>
      </c>
    </row>
    <row r="213" spans="1:9" ht="15.75">
      <c r="A213" s="1" t="s">
        <v>134</v>
      </c>
      <c r="B213" s="31">
        <v>39176</v>
      </c>
      <c r="E213" s="60">
        <v>5000</v>
      </c>
      <c r="F213" s="2">
        <f t="shared" si="46"/>
        <v>1.3513513513513513</v>
      </c>
      <c r="G213" s="3">
        <f t="shared" si="47"/>
        <v>1.4295925661186561</v>
      </c>
      <c r="H213" s="4">
        <f t="shared" si="48"/>
        <v>0.6746127048461479</v>
      </c>
      <c r="I213" s="18">
        <f t="shared" si="49"/>
        <v>1.0409423442854346</v>
      </c>
    </row>
    <row r="214" spans="1:9" ht="15.75">
      <c r="A214" s="1" t="s">
        <v>59</v>
      </c>
      <c r="B214" s="31">
        <v>39176</v>
      </c>
      <c r="E214" s="60">
        <v>115000</v>
      </c>
      <c r="F214" s="2">
        <f t="shared" si="46"/>
        <v>31.08108108108108</v>
      </c>
      <c r="G214" s="3">
        <f t="shared" si="47"/>
        <v>32.880629020729096</v>
      </c>
      <c r="H214" s="4">
        <f t="shared" si="48"/>
        <v>15.5160922114614</v>
      </c>
      <c r="I214" s="18">
        <f t="shared" si="49"/>
        <v>23.941673918564998</v>
      </c>
    </row>
    <row r="215" spans="1:9" ht="15.75">
      <c r="A215" s="23" t="s">
        <v>136</v>
      </c>
      <c r="B215" s="32">
        <v>39202</v>
      </c>
      <c r="C215" s="23"/>
      <c r="D215" s="23"/>
      <c r="E215" s="63">
        <v>20000</v>
      </c>
      <c r="F215" s="2">
        <f t="shared" si="46"/>
        <v>5.405405405405405</v>
      </c>
      <c r="G215" s="3">
        <f t="shared" si="47"/>
        <v>5.718370264474625</v>
      </c>
      <c r="H215" s="4">
        <f t="shared" si="48"/>
        <v>2.6984508193845915</v>
      </c>
      <c r="I215" s="18">
        <f t="shared" si="49"/>
        <v>4.163769377141739</v>
      </c>
    </row>
    <row r="216" spans="1:9" ht="15.75">
      <c r="A216" s="23" t="s">
        <v>172</v>
      </c>
      <c r="B216" s="71">
        <v>39240</v>
      </c>
      <c r="C216" s="23"/>
      <c r="D216" s="23"/>
      <c r="E216" s="63">
        <v>110000</v>
      </c>
      <c r="F216" s="2">
        <f>E216/K$2</f>
        <v>29.72972972972973</v>
      </c>
      <c r="G216" s="3">
        <f>E216/L$2</f>
        <v>31.451036454610435</v>
      </c>
      <c r="H216" s="4">
        <f>E216/M$2</f>
        <v>14.841479506615253</v>
      </c>
      <c r="I216" s="18">
        <f>E216/$N$2</f>
        <v>22.900731574279565</v>
      </c>
    </row>
    <row r="217" spans="1:9" ht="15.75">
      <c r="A217" s="23" t="s">
        <v>203</v>
      </c>
      <c r="B217" s="32">
        <v>39244</v>
      </c>
      <c r="C217" s="23"/>
      <c r="D217" s="23"/>
      <c r="E217" s="63">
        <v>100000</v>
      </c>
      <c r="F217" s="2">
        <f t="shared" si="46"/>
        <v>27.027027027027028</v>
      </c>
      <c r="G217" s="3">
        <f t="shared" si="47"/>
        <v>28.591851322373124</v>
      </c>
      <c r="H217" s="4">
        <f t="shared" si="48"/>
        <v>13.492254096922958</v>
      </c>
      <c r="I217" s="18">
        <f t="shared" si="49"/>
        <v>20.818846885708695</v>
      </c>
    </row>
    <row r="218" spans="1:9" ht="15.75">
      <c r="A218" s="23" t="s">
        <v>199</v>
      </c>
      <c r="B218" s="32">
        <v>39246</v>
      </c>
      <c r="C218" s="23"/>
      <c r="D218" s="23"/>
      <c r="E218" s="63">
        <v>450000</v>
      </c>
      <c r="F218" s="2">
        <f t="shared" si="46"/>
        <v>121.62162162162163</v>
      </c>
      <c r="G218" s="3">
        <f t="shared" si="47"/>
        <v>128.66333095067907</v>
      </c>
      <c r="H218" s="4">
        <f t="shared" si="48"/>
        <v>60.715143436153305</v>
      </c>
      <c r="I218" s="18">
        <f t="shared" si="49"/>
        <v>93.68481098568913</v>
      </c>
    </row>
    <row r="219" spans="1:9" ht="15.75">
      <c r="A219" s="23" t="s">
        <v>213</v>
      </c>
      <c r="B219" s="32">
        <v>39260</v>
      </c>
      <c r="C219" s="23"/>
      <c r="D219" s="23"/>
      <c r="E219" s="63">
        <v>30000</v>
      </c>
      <c r="F219" s="2">
        <f t="shared" si="46"/>
        <v>8.108108108108109</v>
      </c>
      <c r="G219" s="3">
        <f t="shared" si="47"/>
        <v>8.577555396711936</v>
      </c>
      <c r="H219" s="4">
        <f t="shared" si="48"/>
        <v>4.047676229076887</v>
      </c>
      <c r="I219" s="18">
        <f t="shared" si="49"/>
        <v>6.245654065712608</v>
      </c>
    </row>
    <row r="220" spans="2:9" ht="15.75">
      <c r="B220" s="70"/>
      <c r="E220" s="63"/>
      <c r="F220" s="2"/>
      <c r="G220" s="3"/>
      <c r="H220" s="4"/>
      <c r="I220" s="18"/>
    </row>
    <row r="221" spans="1:9" ht="18.75">
      <c r="A221" s="36" t="s">
        <v>190</v>
      </c>
      <c r="B221">
        <f>SUM(E222:E224)</f>
        <v>15183100</v>
      </c>
      <c r="E221" s="63"/>
      <c r="F221" s="2">
        <f>E221/K$2</f>
        <v>0</v>
      </c>
      <c r="G221" s="3">
        <f>E221/L$2</f>
        <v>0</v>
      </c>
      <c r="H221" s="4">
        <f>E221/M$2</f>
        <v>0</v>
      </c>
      <c r="I221" s="18">
        <f>E221/$N$2</f>
        <v>0</v>
      </c>
    </row>
    <row r="222" spans="1:9" ht="15.75">
      <c r="A222" s="1" t="s">
        <v>41</v>
      </c>
      <c r="E222" s="119">
        <f>'Festus accounts'!E62</f>
        <v>5565100</v>
      </c>
      <c r="F222" s="2">
        <f>E222/K$2</f>
        <v>1504.081081081081</v>
      </c>
      <c r="G222" s="3">
        <f>E222/L$2</f>
        <v>1591.1651179413866</v>
      </c>
      <c r="H222" s="4">
        <f>E222/M$2</f>
        <v>750.8574327478594</v>
      </c>
      <c r="I222" s="18">
        <f>E222/$N$2</f>
        <v>1158.5896480365745</v>
      </c>
    </row>
    <row r="223" spans="1:9" ht="15.75">
      <c r="A223" s="1" t="s">
        <v>249</v>
      </c>
      <c r="E223" s="60">
        <f>'Festus accounts'!E35</f>
        <v>8590000</v>
      </c>
      <c r="F223" s="2"/>
      <c r="G223" s="3"/>
      <c r="H223" s="4"/>
      <c r="I223" s="18"/>
    </row>
    <row r="224" spans="1:9" ht="15.75">
      <c r="A224" s="1" t="s">
        <v>195</v>
      </c>
      <c r="E224" s="60">
        <v>1028000</v>
      </c>
      <c r="F224" s="2">
        <f>E224/K$2</f>
        <v>277.8378378378378</v>
      </c>
      <c r="G224" s="3">
        <f>E224/L$2</f>
        <v>293.9242315939957</v>
      </c>
      <c r="H224" s="4">
        <f>E224/M$2</f>
        <v>138.700372116368</v>
      </c>
      <c r="I224" s="43">
        <f>E224/N$2</f>
        <v>214.01774598508538</v>
      </c>
    </row>
    <row r="225" spans="5:9" ht="15.75">
      <c r="E225" s="60"/>
      <c r="F225" s="54"/>
      <c r="G225" s="54"/>
      <c r="H225" s="54"/>
      <c r="I225" s="55"/>
    </row>
    <row r="226" spans="1:9" ht="18.75">
      <c r="A226" s="15" t="s">
        <v>97</v>
      </c>
      <c r="B226">
        <f>SUM(E227:E277)</f>
        <v>3408286</v>
      </c>
      <c r="E226" s="60"/>
      <c r="F226" s="54"/>
      <c r="G226" s="54"/>
      <c r="H226" s="54"/>
      <c r="I226" s="55"/>
    </row>
    <row r="227" spans="1:9" ht="15.75">
      <c r="A227" s="1" t="s">
        <v>99</v>
      </c>
      <c r="B227" s="31">
        <v>39200</v>
      </c>
      <c r="C227" s="1">
        <v>1</v>
      </c>
      <c r="D227" s="64">
        <v>6000</v>
      </c>
      <c r="E227" s="22">
        <f>C227*D227</f>
        <v>6000</v>
      </c>
      <c r="F227" s="2">
        <f>E227/K$2</f>
        <v>1.6216216216216217</v>
      </c>
      <c r="G227" s="3">
        <f>E227/L$2</f>
        <v>1.7155110793423873</v>
      </c>
      <c r="H227" s="4">
        <f>E227/M$2</f>
        <v>0.8095352458153774</v>
      </c>
      <c r="I227" s="18">
        <f>E227/$N$2</f>
        <v>1.2491308131425216</v>
      </c>
    </row>
    <row r="228" spans="1:9" ht="15.75">
      <c r="A228" s="23" t="s">
        <v>98</v>
      </c>
      <c r="B228" s="32">
        <v>39202</v>
      </c>
      <c r="C228" s="23">
        <v>1</v>
      </c>
      <c r="D228" s="62">
        <v>6000</v>
      </c>
      <c r="E228" s="22">
        <f>C228*D228</f>
        <v>6000</v>
      </c>
      <c r="F228" s="2">
        <f>E228/K$2</f>
        <v>1.6216216216216217</v>
      </c>
      <c r="G228" s="3">
        <f>E228/L$2</f>
        <v>1.7155110793423873</v>
      </c>
      <c r="H228" s="4">
        <f>E228/M$2</f>
        <v>0.8095352458153774</v>
      </c>
      <c r="I228" s="18">
        <f>E228/$N$2</f>
        <v>1.2491308131425216</v>
      </c>
    </row>
    <row r="229" spans="1:9" ht="15.75">
      <c r="A229" s="1" t="s">
        <v>100</v>
      </c>
      <c r="B229" s="31">
        <v>39202</v>
      </c>
      <c r="E229" s="65">
        <v>14500</v>
      </c>
      <c r="F229" s="2">
        <f>E229/K$2</f>
        <v>3.918918918918919</v>
      </c>
      <c r="G229" s="3">
        <f>E229/L$2</f>
        <v>4.145818441744103</v>
      </c>
      <c r="H229" s="4">
        <f>E229/M$2</f>
        <v>1.9563768440538287</v>
      </c>
      <c r="I229" s="18">
        <f>E229/$N$2</f>
        <v>3.0187327984277608</v>
      </c>
    </row>
    <row r="230" spans="1:9" ht="15.75">
      <c r="A230" s="1" t="s">
        <v>112</v>
      </c>
      <c r="B230" s="31">
        <v>39207</v>
      </c>
      <c r="E230" s="65">
        <v>14000</v>
      </c>
      <c r="F230" s="2">
        <f>E230/K$2</f>
        <v>3.7837837837837838</v>
      </c>
      <c r="G230" s="3">
        <f>E230/L$2</f>
        <v>4.0028591851322375</v>
      </c>
      <c r="H230" s="4">
        <f>E230/M$2</f>
        <v>1.888915573569214</v>
      </c>
      <c r="I230" s="18">
        <f>E230/$N$2</f>
        <v>2.914638563999217</v>
      </c>
    </row>
    <row r="231" spans="1:9" ht="15.75">
      <c r="A231" s="1" t="s">
        <v>113</v>
      </c>
      <c r="B231" s="31">
        <v>39210</v>
      </c>
      <c r="E231" s="65">
        <v>20000</v>
      </c>
      <c r="F231" s="2">
        <f>E231/K$2</f>
        <v>5.405405405405405</v>
      </c>
      <c r="G231" s="3">
        <f>E231/L$2</f>
        <v>5.718370264474625</v>
      </c>
      <c r="H231" s="4">
        <f>E231/M$2</f>
        <v>2.6984508193845915</v>
      </c>
      <c r="I231" s="18">
        <f>E231/$N$2</f>
        <v>4.163769377141739</v>
      </c>
    </row>
    <row r="232" spans="1:9" ht="15.75">
      <c r="A232" s="1" t="s">
        <v>168</v>
      </c>
      <c r="B232" s="31">
        <v>39211</v>
      </c>
      <c r="E232" s="65">
        <v>269000</v>
      </c>
      <c r="F232" s="2">
        <f aca="true" t="shared" si="50" ref="F232:F237">E232/K$2</f>
        <v>72.70270270270271</v>
      </c>
      <c r="G232" s="3">
        <f aca="true" t="shared" si="51" ref="G232:G237">E232/L$2</f>
        <v>76.9120800571837</v>
      </c>
      <c r="H232" s="4">
        <f aca="true" t="shared" si="52" ref="H232:H237">E232/M$2</f>
        <v>36.294163520722755</v>
      </c>
      <c r="I232" s="18">
        <f aca="true" t="shared" si="53" ref="I232:I237">E232/$N$2</f>
        <v>56.00269812255639</v>
      </c>
    </row>
    <row r="233" spans="1:9" ht="15.75">
      <c r="A233" s="1" t="s">
        <v>112</v>
      </c>
      <c r="B233" s="31">
        <v>39218</v>
      </c>
      <c r="E233" s="65">
        <v>155000</v>
      </c>
      <c r="F233" s="2">
        <f t="shared" si="50"/>
        <v>41.891891891891895</v>
      </c>
      <c r="G233" s="3">
        <f t="shared" si="51"/>
        <v>44.31736954967834</v>
      </c>
      <c r="H233" s="4">
        <f t="shared" si="52"/>
        <v>20.912993850230585</v>
      </c>
      <c r="I233" s="18">
        <f t="shared" si="53"/>
        <v>32.269212672848475</v>
      </c>
    </row>
    <row r="234" spans="1:9" ht="15.75">
      <c r="A234" s="1" t="s">
        <v>127</v>
      </c>
      <c r="B234" s="31">
        <v>39218</v>
      </c>
      <c r="E234" s="65">
        <v>50000</v>
      </c>
      <c r="F234" s="2">
        <f t="shared" si="50"/>
        <v>13.513513513513514</v>
      </c>
      <c r="G234" s="3">
        <f t="shared" si="51"/>
        <v>14.295925661186562</v>
      </c>
      <c r="H234" s="4">
        <f t="shared" si="52"/>
        <v>6.746127048461479</v>
      </c>
      <c r="I234" s="18">
        <f t="shared" si="53"/>
        <v>10.409423442854347</v>
      </c>
    </row>
    <row r="235" spans="1:9" ht="15.75">
      <c r="A235" s="1" t="s">
        <v>128</v>
      </c>
      <c r="B235" s="31">
        <v>39218</v>
      </c>
      <c r="E235" s="65">
        <v>169000</v>
      </c>
      <c r="F235" s="2">
        <f t="shared" si="50"/>
        <v>45.67567567567568</v>
      </c>
      <c r="G235" s="3">
        <f t="shared" si="51"/>
        <v>48.32022873481058</v>
      </c>
      <c r="H235" s="4">
        <f t="shared" si="52"/>
        <v>22.801909423799795</v>
      </c>
      <c r="I235" s="18">
        <f t="shared" si="53"/>
        <v>35.183851236847694</v>
      </c>
    </row>
    <row r="236" spans="1:9" ht="15.75">
      <c r="A236" s="1" t="s">
        <v>129</v>
      </c>
      <c r="B236" s="31">
        <v>39218</v>
      </c>
      <c r="E236" s="65">
        <v>20000</v>
      </c>
      <c r="F236" s="2">
        <f t="shared" si="50"/>
        <v>5.405405405405405</v>
      </c>
      <c r="G236" s="3">
        <f t="shared" si="51"/>
        <v>5.718370264474625</v>
      </c>
      <c r="H236" s="4">
        <f t="shared" si="52"/>
        <v>2.6984508193845915</v>
      </c>
      <c r="I236" s="18">
        <f t="shared" si="53"/>
        <v>4.163769377141739</v>
      </c>
    </row>
    <row r="237" spans="1:10" ht="18.75">
      <c r="A237" s="1" t="s">
        <v>126</v>
      </c>
      <c r="B237" s="31">
        <v>39223</v>
      </c>
      <c r="E237" s="65">
        <v>50000</v>
      </c>
      <c r="F237" s="2">
        <f t="shared" si="50"/>
        <v>13.513513513513514</v>
      </c>
      <c r="G237" s="3">
        <f t="shared" si="51"/>
        <v>14.295925661186562</v>
      </c>
      <c r="H237" s="4">
        <f t="shared" si="52"/>
        <v>6.746127048461479</v>
      </c>
      <c r="I237" s="18">
        <f t="shared" si="53"/>
        <v>10.409423442854347</v>
      </c>
      <c r="J237" s="15"/>
    </row>
    <row r="238" spans="1:9" ht="15.75">
      <c r="A238" s="1" t="s">
        <v>175</v>
      </c>
      <c r="B238" s="31">
        <v>39225</v>
      </c>
      <c r="E238" s="65">
        <v>40000</v>
      </c>
      <c r="F238" s="2">
        <f aca="true" t="shared" si="54" ref="F238:F248">E238/K$2</f>
        <v>10.81081081081081</v>
      </c>
      <c r="G238" s="3">
        <f aca="true" t="shared" si="55" ref="G238:G248">E238/L$2</f>
        <v>11.43674052894925</v>
      </c>
      <c r="H238" s="4">
        <f aca="true" t="shared" si="56" ref="H238:H248">E238/M$2</f>
        <v>5.396901638769183</v>
      </c>
      <c r="I238" s="18">
        <f aca="true" t="shared" si="57" ref="I238:I248">E238/$N$2</f>
        <v>8.327538754283477</v>
      </c>
    </row>
    <row r="239" spans="1:9" ht="15.75">
      <c r="A239" s="1" t="s">
        <v>149</v>
      </c>
      <c r="B239" s="31">
        <v>39227</v>
      </c>
      <c r="E239" s="65">
        <v>5000</v>
      </c>
      <c r="F239" s="2">
        <f t="shared" si="54"/>
        <v>1.3513513513513513</v>
      </c>
      <c r="G239" s="3">
        <f t="shared" si="55"/>
        <v>1.4295925661186561</v>
      </c>
      <c r="H239" s="4">
        <f t="shared" si="56"/>
        <v>0.6746127048461479</v>
      </c>
      <c r="I239" s="18">
        <f t="shared" si="57"/>
        <v>1.0409423442854346</v>
      </c>
    </row>
    <row r="240" spans="1:9" ht="15.75">
      <c r="A240" s="1" t="s">
        <v>150</v>
      </c>
      <c r="B240" s="31">
        <v>39230</v>
      </c>
      <c r="E240" s="65">
        <v>40000</v>
      </c>
      <c r="F240" s="2">
        <f t="shared" si="54"/>
        <v>10.81081081081081</v>
      </c>
      <c r="G240" s="3">
        <f t="shared" si="55"/>
        <v>11.43674052894925</v>
      </c>
      <c r="H240" s="4">
        <f t="shared" si="56"/>
        <v>5.396901638769183</v>
      </c>
      <c r="I240" s="18">
        <f t="shared" si="57"/>
        <v>8.327538754283477</v>
      </c>
    </row>
    <row r="241" spans="1:9" ht="15.75">
      <c r="A241" s="1" t="s">
        <v>151</v>
      </c>
      <c r="B241" s="31">
        <v>39230</v>
      </c>
      <c r="E241" s="65">
        <v>25000</v>
      </c>
      <c r="F241" s="2">
        <f t="shared" si="54"/>
        <v>6.756756756756757</v>
      </c>
      <c r="G241" s="3">
        <f t="shared" si="55"/>
        <v>7.147962830593281</v>
      </c>
      <c r="H241" s="4">
        <f t="shared" si="56"/>
        <v>3.3730635242307394</v>
      </c>
      <c r="I241" s="18">
        <f t="shared" si="57"/>
        <v>5.204711721427174</v>
      </c>
    </row>
    <row r="242" spans="1:9" ht="15.75">
      <c r="A242" s="1" t="s">
        <v>151</v>
      </c>
      <c r="B242" s="31">
        <v>39231</v>
      </c>
      <c r="E242" s="65">
        <v>22000</v>
      </c>
      <c r="F242" s="2">
        <f t="shared" si="54"/>
        <v>5.945945945945946</v>
      </c>
      <c r="G242" s="3">
        <f t="shared" si="55"/>
        <v>6.290207290922087</v>
      </c>
      <c r="H242" s="4">
        <f t="shared" si="56"/>
        <v>2.9682959013230503</v>
      </c>
      <c r="I242" s="18">
        <f t="shared" si="57"/>
        <v>4.580146314855913</v>
      </c>
    </row>
    <row r="243" spans="1:9" ht="15.75">
      <c r="A243" s="1" t="s">
        <v>112</v>
      </c>
      <c r="B243" s="31">
        <v>39232</v>
      </c>
      <c r="E243" s="65">
        <v>15000</v>
      </c>
      <c r="F243" s="2">
        <f t="shared" si="54"/>
        <v>4.054054054054054</v>
      </c>
      <c r="G243" s="3">
        <f t="shared" si="55"/>
        <v>4.288777698355968</v>
      </c>
      <c r="H243" s="4">
        <f t="shared" si="56"/>
        <v>2.0238381145384436</v>
      </c>
      <c r="I243" s="18">
        <f t="shared" si="57"/>
        <v>3.122827032856304</v>
      </c>
    </row>
    <row r="244" spans="1:9" ht="15.75">
      <c r="A244" s="1" t="s">
        <v>168</v>
      </c>
      <c r="B244" s="31">
        <v>39234</v>
      </c>
      <c r="E244" s="65">
        <v>225000</v>
      </c>
      <c r="F244" s="2">
        <f t="shared" si="54"/>
        <v>60.810810810810814</v>
      </c>
      <c r="G244" s="3">
        <f t="shared" si="55"/>
        <v>64.33166547533953</v>
      </c>
      <c r="H244" s="4">
        <f t="shared" si="56"/>
        <v>30.357571718076652</v>
      </c>
      <c r="I244" s="18">
        <f t="shared" si="57"/>
        <v>46.84240549284456</v>
      </c>
    </row>
    <row r="245" spans="1:9" ht="15.75">
      <c r="A245" s="1" t="s">
        <v>177</v>
      </c>
      <c r="B245" s="31">
        <v>39234</v>
      </c>
      <c r="E245" s="65">
        <v>40000</v>
      </c>
      <c r="F245" s="2">
        <f t="shared" si="54"/>
        <v>10.81081081081081</v>
      </c>
      <c r="G245" s="3">
        <f t="shared" si="55"/>
        <v>11.43674052894925</v>
      </c>
      <c r="H245" s="4">
        <f t="shared" si="56"/>
        <v>5.396901638769183</v>
      </c>
      <c r="I245" s="18">
        <f t="shared" si="57"/>
        <v>8.327538754283477</v>
      </c>
    </row>
    <row r="246" spans="1:9" ht="15.75">
      <c r="A246" s="1" t="s">
        <v>168</v>
      </c>
      <c r="B246" s="31">
        <v>39242</v>
      </c>
      <c r="E246" s="65">
        <v>300000</v>
      </c>
      <c r="F246" s="2">
        <f t="shared" si="54"/>
        <v>81.08108108108108</v>
      </c>
      <c r="G246" s="3">
        <f t="shared" si="55"/>
        <v>85.77555396711936</v>
      </c>
      <c r="H246" s="4">
        <f t="shared" si="56"/>
        <v>40.47676229076887</v>
      </c>
      <c r="I246" s="18">
        <f t="shared" si="57"/>
        <v>62.456540657126084</v>
      </c>
    </row>
    <row r="247" spans="1:9" ht="15.75">
      <c r="A247" s="1" t="s">
        <v>148</v>
      </c>
      <c r="B247" s="31">
        <v>39257</v>
      </c>
      <c r="E247" s="65">
        <v>120000</v>
      </c>
      <c r="F247" s="2">
        <f t="shared" si="54"/>
        <v>32.432432432432435</v>
      </c>
      <c r="G247" s="3">
        <f t="shared" si="55"/>
        <v>34.310221586847746</v>
      </c>
      <c r="H247" s="4">
        <f t="shared" si="56"/>
        <v>16.19070491630755</v>
      </c>
      <c r="I247" s="18">
        <f t="shared" si="57"/>
        <v>24.98261626285043</v>
      </c>
    </row>
    <row r="248" spans="1:9" ht="15.75">
      <c r="A248" s="1" t="s">
        <v>104</v>
      </c>
      <c r="E248" s="65">
        <v>50000</v>
      </c>
      <c r="F248" s="2">
        <f t="shared" si="54"/>
        <v>13.513513513513514</v>
      </c>
      <c r="G248" s="3">
        <f t="shared" si="55"/>
        <v>14.295925661186562</v>
      </c>
      <c r="H248" s="4">
        <f t="shared" si="56"/>
        <v>6.746127048461479</v>
      </c>
      <c r="I248" s="18">
        <f t="shared" si="57"/>
        <v>10.409423442854347</v>
      </c>
    </row>
    <row r="249" spans="1:9" ht="15.75">
      <c r="A249" s="1" t="s">
        <v>193</v>
      </c>
      <c r="B249" s="31">
        <v>39249</v>
      </c>
      <c r="E249" s="65">
        <v>60000</v>
      </c>
      <c r="F249" s="2">
        <f aca="true" t="shared" si="58" ref="F249:F257">E249/K$2</f>
        <v>16.216216216216218</v>
      </c>
      <c r="G249" s="3">
        <f aca="true" t="shared" si="59" ref="G249:G257">E249/L$2</f>
        <v>17.155110793423873</v>
      </c>
      <c r="H249" s="4">
        <f aca="true" t="shared" si="60" ref="H249:H257">E249/M$2</f>
        <v>8.095352458153775</v>
      </c>
      <c r="I249" s="18">
        <f aca="true" t="shared" si="61" ref="I249:I257">E249/$N$2</f>
        <v>12.491308131425216</v>
      </c>
    </row>
    <row r="250" spans="1:9" ht="15.75">
      <c r="A250" s="1" t="s">
        <v>200</v>
      </c>
      <c r="B250" s="31">
        <v>39246</v>
      </c>
      <c r="E250" s="65">
        <v>35000</v>
      </c>
      <c r="F250" s="2">
        <f t="shared" si="58"/>
        <v>9.45945945945946</v>
      </c>
      <c r="G250" s="3">
        <f t="shared" si="59"/>
        <v>10.007147962830594</v>
      </c>
      <c r="H250" s="4">
        <f t="shared" si="60"/>
        <v>4.722288933923035</v>
      </c>
      <c r="I250" s="18">
        <f t="shared" si="61"/>
        <v>7.286596409998043</v>
      </c>
    </row>
    <row r="251" spans="1:9" ht="15.75">
      <c r="A251" s="1" t="s">
        <v>201</v>
      </c>
      <c r="B251" s="31">
        <v>39247</v>
      </c>
      <c r="E251" s="65">
        <v>25000</v>
      </c>
      <c r="F251" s="2">
        <f t="shared" si="58"/>
        <v>6.756756756756757</v>
      </c>
      <c r="G251" s="3">
        <f t="shared" si="59"/>
        <v>7.147962830593281</v>
      </c>
      <c r="H251" s="4">
        <f t="shared" si="60"/>
        <v>3.3730635242307394</v>
      </c>
      <c r="I251" s="18">
        <f t="shared" si="61"/>
        <v>5.204711721427174</v>
      </c>
    </row>
    <row r="252" spans="1:9" ht="15.75">
      <c r="A252" s="1" t="s">
        <v>126</v>
      </c>
      <c r="B252" s="31">
        <v>39249</v>
      </c>
      <c r="E252" s="65">
        <v>60000</v>
      </c>
      <c r="F252" s="2">
        <f t="shared" si="58"/>
        <v>16.216216216216218</v>
      </c>
      <c r="G252" s="3">
        <f t="shared" si="59"/>
        <v>17.155110793423873</v>
      </c>
      <c r="H252" s="4">
        <f t="shared" si="60"/>
        <v>8.095352458153775</v>
      </c>
      <c r="I252" s="18">
        <f t="shared" si="61"/>
        <v>12.491308131425216</v>
      </c>
    </row>
    <row r="253" spans="1:9" ht="15.75">
      <c r="A253" s="1" t="s">
        <v>126</v>
      </c>
      <c r="B253" s="31">
        <v>39251</v>
      </c>
      <c r="E253" s="65">
        <v>20000</v>
      </c>
      <c r="F253" s="2">
        <f t="shared" si="58"/>
        <v>5.405405405405405</v>
      </c>
      <c r="G253" s="3">
        <f t="shared" si="59"/>
        <v>5.718370264474625</v>
      </c>
      <c r="H253" s="4">
        <f t="shared" si="60"/>
        <v>2.6984508193845915</v>
      </c>
      <c r="I253" s="18">
        <f t="shared" si="61"/>
        <v>4.163769377141739</v>
      </c>
    </row>
    <row r="254" spans="1:9" ht="15.75">
      <c r="A254" s="1" t="s">
        <v>222</v>
      </c>
      <c r="B254" s="31">
        <v>39252</v>
      </c>
      <c r="E254" s="65">
        <v>123500</v>
      </c>
      <c r="F254" s="2">
        <f t="shared" si="58"/>
        <v>33.37837837837838</v>
      </c>
      <c r="G254" s="3">
        <f t="shared" si="59"/>
        <v>35.31093638313081</v>
      </c>
      <c r="H254" s="4">
        <f t="shared" si="60"/>
        <v>16.66293380969985</v>
      </c>
      <c r="I254" s="18">
        <f t="shared" si="61"/>
        <v>25.711275903850236</v>
      </c>
    </row>
    <row r="255" spans="1:9" ht="15.75">
      <c r="A255" s="1" t="s">
        <v>223</v>
      </c>
      <c r="B255" s="31">
        <v>39259</v>
      </c>
      <c r="E255" s="65">
        <v>165000</v>
      </c>
      <c r="F255" s="2">
        <f t="shared" si="58"/>
        <v>44.5945945945946</v>
      </c>
      <c r="G255" s="3">
        <f t="shared" si="59"/>
        <v>47.176554681915654</v>
      </c>
      <c r="H255" s="4">
        <f t="shared" si="60"/>
        <v>22.26221925992288</v>
      </c>
      <c r="I255" s="18">
        <f t="shared" si="61"/>
        <v>34.35109736141934</v>
      </c>
    </row>
    <row r="256" spans="1:9" ht="15.75">
      <c r="A256" s="1" t="s">
        <v>224</v>
      </c>
      <c r="B256" s="31">
        <v>39259</v>
      </c>
      <c r="E256" s="65">
        <v>30000</v>
      </c>
      <c r="F256" s="2">
        <f t="shared" si="58"/>
        <v>8.108108108108109</v>
      </c>
      <c r="G256" s="3">
        <f t="shared" si="59"/>
        <v>8.577555396711936</v>
      </c>
      <c r="H256" s="4">
        <f t="shared" si="60"/>
        <v>4.047676229076887</v>
      </c>
      <c r="I256" s="18">
        <f t="shared" si="61"/>
        <v>6.245654065712608</v>
      </c>
    </row>
    <row r="257" spans="1:9" ht="15.75">
      <c r="A257" s="1" t="s">
        <v>225</v>
      </c>
      <c r="B257" s="31">
        <v>39261</v>
      </c>
      <c r="E257" s="65">
        <v>15000</v>
      </c>
      <c r="F257" s="2">
        <f t="shared" si="58"/>
        <v>4.054054054054054</v>
      </c>
      <c r="G257" s="3">
        <f t="shared" si="59"/>
        <v>4.288777698355968</v>
      </c>
      <c r="H257" s="4">
        <f t="shared" si="60"/>
        <v>2.0238381145384436</v>
      </c>
      <c r="I257" s="18">
        <f t="shared" si="61"/>
        <v>3.122827032856304</v>
      </c>
    </row>
    <row r="258" spans="1:9" ht="15.75">
      <c r="A258" s="1" t="s">
        <v>226</v>
      </c>
      <c r="B258" s="31">
        <v>39261</v>
      </c>
      <c r="E258" s="22">
        <v>125000</v>
      </c>
      <c r="F258" s="2">
        <f>E258/K$2</f>
        <v>33.78378378378378</v>
      </c>
      <c r="G258" s="3">
        <f>E258/L$2</f>
        <v>35.7398141529664</v>
      </c>
      <c r="H258" s="4">
        <f>E258/M$2</f>
        <v>16.865317621153697</v>
      </c>
      <c r="I258" s="18">
        <f>E258/$N$2</f>
        <v>26.023558607135868</v>
      </c>
    </row>
    <row r="259" spans="1:9" ht="15.75">
      <c r="A259" s="1" t="s">
        <v>112</v>
      </c>
      <c r="E259" s="22">
        <v>20000</v>
      </c>
      <c r="F259" s="2">
        <f>E259/K$2</f>
        <v>5.405405405405405</v>
      </c>
      <c r="G259" s="3">
        <f>E259/L$2</f>
        <v>5.718370264474625</v>
      </c>
      <c r="H259" s="4">
        <f>E259/M$2</f>
        <v>2.6984508193845915</v>
      </c>
      <c r="I259" s="18">
        <f>E259/$N$2</f>
        <v>4.163769377141739</v>
      </c>
    </row>
    <row r="260" spans="5:9" ht="15.75">
      <c r="E260" s="22"/>
      <c r="F260" s="2"/>
      <c r="G260" s="3"/>
      <c r="H260" s="4"/>
      <c r="I260" s="18"/>
    </row>
    <row r="261" spans="1:9" ht="18.75">
      <c r="A261" s="16" t="s">
        <v>254</v>
      </c>
      <c r="E261" s="22"/>
      <c r="F261" s="2"/>
      <c r="G261" s="3"/>
      <c r="H261" s="4"/>
      <c r="I261" s="18"/>
    </row>
    <row r="262" spans="1:9" ht="15.75">
      <c r="A262" s="1" t="s">
        <v>255</v>
      </c>
      <c r="B262" s="31">
        <v>39596</v>
      </c>
      <c r="E262" s="22">
        <v>214286</v>
      </c>
      <c r="F262" s="2">
        <f aca="true" t="shared" si="62" ref="F262:F276">E262/K$2</f>
        <v>57.91513513513514</v>
      </c>
      <c r="G262" s="3">
        <f aca="true" t="shared" si="63" ref="G262:G276">E262/L$2</f>
        <v>61.268334524660474</v>
      </c>
      <c r="H262" s="4">
        <f aca="true" t="shared" si="64" ref="H262:H276">E262/M$2</f>
        <v>28.91201161413233</v>
      </c>
      <c r="I262" s="18">
        <f aca="true" t="shared" si="65" ref="I262:I276">E262/$N$2</f>
        <v>44.61187423750973</v>
      </c>
    </row>
    <row r="263" spans="1:9" ht="15.75">
      <c r="A263" s="1" t="s">
        <v>257</v>
      </c>
      <c r="B263" s="31">
        <v>39596</v>
      </c>
      <c r="E263" s="1">
        <v>100000</v>
      </c>
      <c r="F263" s="2">
        <f>E263/K$2</f>
        <v>27.027027027027028</v>
      </c>
      <c r="G263" s="3">
        <f>E263/L$2</f>
        <v>28.591851322373124</v>
      </c>
      <c r="H263" s="4">
        <f>E263/M$2</f>
        <v>13.492254096922958</v>
      </c>
      <c r="I263" s="18">
        <f>E263/$N$2</f>
        <v>20.818846885708695</v>
      </c>
    </row>
    <row r="264" spans="1:9" ht="15.75">
      <c r="A264" s="1" t="s">
        <v>256</v>
      </c>
      <c r="B264" s="31">
        <v>39261</v>
      </c>
      <c r="E264" s="22">
        <v>125000</v>
      </c>
      <c r="F264" s="2">
        <f>E264/K$2</f>
        <v>33.78378378378378</v>
      </c>
      <c r="G264" s="3">
        <f>E264/L$2</f>
        <v>35.7398141529664</v>
      </c>
      <c r="H264" s="4">
        <f>E264/M$2</f>
        <v>16.865317621153697</v>
      </c>
      <c r="I264" s="18">
        <f>E264/$N$2</f>
        <v>26.023558607135868</v>
      </c>
    </row>
    <row r="265" spans="1:9" ht="15.75">
      <c r="A265" s="1" t="s">
        <v>258</v>
      </c>
      <c r="B265" s="31">
        <v>39261</v>
      </c>
      <c r="E265" s="22">
        <v>300000</v>
      </c>
      <c r="F265" s="2">
        <f t="shared" si="62"/>
        <v>81.08108108108108</v>
      </c>
      <c r="G265" s="3">
        <f t="shared" si="63"/>
        <v>85.77555396711936</v>
      </c>
      <c r="H265" s="4">
        <f t="shared" si="64"/>
        <v>40.47676229076887</v>
      </c>
      <c r="I265" s="18">
        <f t="shared" si="65"/>
        <v>62.456540657126084</v>
      </c>
    </row>
    <row r="266" spans="1:9" ht="15.75">
      <c r="A266" s="1" t="s">
        <v>259</v>
      </c>
      <c r="B266" s="31">
        <v>39261</v>
      </c>
      <c r="E266" s="22">
        <v>180000</v>
      </c>
      <c r="F266" s="2">
        <f t="shared" si="62"/>
        <v>48.648648648648646</v>
      </c>
      <c r="G266" s="3">
        <f t="shared" si="63"/>
        <v>51.465332380271626</v>
      </c>
      <c r="H266" s="4">
        <f t="shared" si="64"/>
        <v>24.286057374461322</v>
      </c>
      <c r="I266" s="18">
        <f t="shared" si="65"/>
        <v>37.47392439427565</v>
      </c>
    </row>
    <row r="267" spans="1:9" ht="15.75">
      <c r="A267" s="1" t="s">
        <v>260</v>
      </c>
      <c r="B267" s="31">
        <v>39261</v>
      </c>
      <c r="E267" s="22">
        <v>120000</v>
      </c>
      <c r="F267" s="2">
        <f t="shared" si="62"/>
        <v>32.432432432432435</v>
      </c>
      <c r="G267" s="3">
        <f t="shared" si="63"/>
        <v>34.310221586847746</v>
      </c>
      <c r="H267" s="4">
        <f t="shared" si="64"/>
        <v>16.19070491630755</v>
      </c>
      <c r="I267" s="18">
        <f t="shared" si="65"/>
        <v>24.98261626285043</v>
      </c>
    </row>
    <row r="268" spans="1:9" ht="15.75">
      <c r="A268" s="1" t="s">
        <v>261</v>
      </c>
      <c r="B268" s="31">
        <v>39261</v>
      </c>
      <c r="E268" s="22">
        <v>35000</v>
      </c>
      <c r="F268" s="2">
        <f t="shared" si="62"/>
        <v>9.45945945945946</v>
      </c>
      <c r="G268" s="3">
        <f t="shared" si="63"/>
        <v>10.007147962830594</v>
      </c>
      <c r="H268" s="4">
        <f t="shared" si="64"/>
        <v>4.722288933923035</v>
      </c>
      <c r="I268" s="18">
        <f t="shared" si="65"/>
        <v>7.286596409998043</v>
      </c>
    </row>
    <row r="269" spans="2:9" ht="15.75">
      <c r="B269" s="31">
        <v>39261</v>
      </c>
      <c r="E269" s="22"/>
      <c r="F269" s="2">
        <f t="shared" si="62"/>
        <v>0</v>
      </c>
      <c r="G269" s="3">
        <f t="shared" si="63"/>
        <v>0</v>
      </c>
      <c r="H269" s="4">
        <f t="shared" si="64"/>
        <v>0</v>
      </c>
      <c r="I269" s="18">
        <f t="shared" si="65"/>
        <v>0</v>
      </c>
    </row>
    <row r="270" spans="2:9" ht="15.75">
      <c r="B270" s="31">
        <v>39261</v>
      </c>
      <c r="E270" s="22"/>
      <c r="F270" s="2">
        <f t="shared" si="62"/>
        <v>0</v>
      </c>
      <c r="G270" s="3">
        <f t="shared" si="63"/>
        <v>0</v>
      </c>
      <c r="H270" s="4">
        <f t="shared" si="64"/>
        <v>0</v>
      </c>
      <c r="I270" s="18">
        <f t="shared" si="65"/>
        <v>0</v>
      </c>
    </row>
    <row r="271" spans="2:9" ht="15.75">
      <c r="B271" s="31">
        <v>39261</v>
      </c>
      <c r="E271" s="22"/>
      <c r="F271" s="2">
        <f t="shared" si="62"/>
        <v>0</v>
      </c>
      <c r="G271" s="3">
        <f t="shared" si="63"/>
        <v>0</v>
      </c>
      <c r="H271" s="4">
        <f t="shared" si="64"/>
        <v>0</v>
      </c>
      <c r="I271" s="18">
        <f t="shared" si="65"/>
        <v>0</v>
      </c>
    </row>
    <row r="272" spans="2:9" ht="15.75">
      <c r="B272" s="31">
        <v>39261</v>
      </c>
      <c r="E272" s="22"/>
      <c r="F272" s="2">
        <f t="shared" si="62"/>
        <v>0</v>
      </c>
      <c r="G272" s="3">
        <f t="shared" si="63"/>
        <v>0</v>
      </c>
      <c r="H272" s="4">
        <f t="shared" si="64"/>
        <v>0</v>
      </c>
      <c r="I272" s="18">
        <f t="shared" si="65"/>
        <v>0</v>
      </c>
    </row>
    <row r="273" spans="2:9" ht="15.75">
      <c r="B273" s="31">
        <v>39261</v>
      </c>
      <c r="E273" s="22"/>
      <c r="F273" s="2">
        <f t="shared" si="62"/>
        <v>0</v>
      </c>
      <c r="G273" s="3">
        <f t="shared" si="63"/>
        <v>0</v>
      </c>
      <c r="H273" s="4">
        <f t="shared" si="64"/>
        <v>0</v>
      </c>
      <c r="I273" s="18">
        <f t="shared" si="65"/>
        <v>0</v>
      </c>
    </row>
    <row r="274" spans="2:9" ht="15.75">
      <c r="B274" s="31">
        <v>39261</v>
      </c>
      <c r="E274" s="22"/>
      <c r="F274" s="2">
        <f t="shared" si="62"/>
        <v>0</v>
      </c>
      <c r="G274" s="3">
        <f t="shared" si="63"/>
        <v>0</v>
      </c>
      <c r="H274" s="4">
        <f t="shared" si="64"/>
        <v>0</v>
      </c>
      <c r="I274" s="18">
        <f t="shared" si="65"/>
        <v>0</v>
      </c>
    </row>
    <row r="275" spans="2:9" ht="15.75">
      <c r="B275" s="31">
        <v>39261</v>
      </c>
      <c r="E275" s="22"/>
      <c r="F275" s="2">
        <f t="shared" si="62"/>
        <v>0</v>
      </c>
      <c r="G275" s="3">
        <f t="shared" si="63"/>
        <v>0</v>
      </c>
      <c r="H275" s="4">
        <f t="shared" si="64"/>
        <v>0</v>
      </c>
      <c r="I275" s="18">
        <f t="shared" si="65"/>
        <v>0</v>
      </c>
    </row>
    <row r="276" spans="2:9" ht="15.75">
      <c r="B276" s="31">
        <v>39261</v>
      </c>
      <c r="E276" s="22"/>
      <c r="F276" s="2">
        <f t="shared" si="62"/>
        <v>0</v>
      </c>
      <c r="G276" s="3">
        <f t="shared" si="63"/>
        <v>0</v>
      </c>
      <c r="H276" s="4">
        <f t="shared" si="64"/>
        <v>0</v>
      </c>
      <c r="I276" s="18">
        <f t="shared" si="65"/>
        <v>0</v>
      </c>
    </row>
    <row r="277" spans="5:12" ht="15.75">
      <c r="E277" s="22"/>
      <c r="F277" s="2">
        <f>E277/K$2</f>
        <v>0</v>
      </c>
      <c r="G277" s="3">
        <f>E277/L$2</f>
        <v>0</v>
      </c>
      <c r="H277" s="4">
        <f>E277/M$2</f>
        <v>0</v>
      </c>
      <c r="I277" s="18">
        <f>E277/$N$2</f>
        <v>0</v>
      </c>
      <c r="L277" s="67"/>
    </row>
    <row r="278" spans="4:15" ht="15.75">
      <c r="D278" s="23"/>
      <c r="F278" s="2">
        <f>E278/K$2</f>
        <v>0</v>
      </c>
      <c r="G278" s="3">
        <f>E278/L$2</f>
        <v>0</v>
      </c>
      <c r="H278" s="4">
        <f>E278/M$2</f>
        <v>0</v>
      </c>
      <c r="I278" s="18">
        <f>E278/$N$2</f>
        <v>0</v>
      </c>
      <c r="L278" s="24"/>
      <c r="M278" s="23"/>
      <c r="N278" s="23"/>
      <c r="O278" s="23"/>
    </row>
    <row r="279" spans="1:15" ht="18.75">
      <c r="A279" s="15" t="s">
        <v>191</v>
      </c>
      <c r="B279" s="20">
        <f>SUM(E280:E287)</f>
        <v>4300000</v>
      </c>
      <c r="D279" s="23"/>
      <c r="F279" s="2">
        <f>E279/K$2</f>
        <v>0</v>
      </c>
      <c r="G279" s="3">
        <f>E279/L$2</f>
        <v>0</v>
      </c>
      <c r="H279" s="4">
        <f>E279/M$2</f>
        <v>0</v>
      </c>
      <c r="I279" s="18">
        <f>E279/$N$2</f>
        <v>0</v>
      </c>
      <c r="K279" s="15" t="s">
        <v>192</v>
      </c>
      <c r="L279">
        <f>SUM(N280:N290)</f>
        <v>4640000</v>
      </c>
      <c r="M279" s="23"/>
      <c r="N279" s="23"/>
      <c r="O279" s="23"/>
    </row>
    <row r="280" spans="1:18" ht="15.75">
      <c r="A280" s="1" t="s">
        <v>29</v>
      </c>
      <c r="B280" s="31">
        <v>39151</v>
      </c>
      <c r="D280" s="23"/>
      <c r="E280" s="1">
        <v>1500000</v>
      </c>
      <c r="F280" s="2">
        <f>E280/K$2</f>
        <v>405.4054054054054</v>
      </c>
      <c r="G280" s="3">
        <f>E280/L$2</f>
        <v>428.87776983559684</v>
      </c>
      <c r="H280" s="4">
        <f>E280/M$2</f>
        <v>202.38381145384434</v>
      </c>
      <c r="I280" s="18">
        <f>E280/$N$2</f>
        <v>312.2827032856304</v>
      </c>
      <c r="K280" s="82" t="s">
        <v>22</v>
      </c>
      <c r="L280" s="1">
        <v>2</v>
      </c>
      <c r="M280" s="1">
        <v>400000</v>
      </c>
      <c r="N280" s="1">
        <f aca="true" t="shared" si="66" ref="N280:N286">L280*M280</f>
        <v>800000</v>
      </c>
      <c r="O280" s="2">
        <f aca="true" t="shared" si="67" ref="O280:O286">N280/K$2</f>
        <v>216.21621621621622</v>
      </c>
      <c r="P280" s="3">
        <f aca="true" t="shared" si="68" ref="P280:P286">N280/L$2</f>
        <v>228.734810578985</v>
      </c>
      <c r="Q280" s="4">
        <f aca="true" t="shared" si="69" ref="Q280:Q286">N280/M$2</f>
        <v>107.93803277538366</v>
      </c>
      <c r="R280" s="18">
        <f aca="true" t="shared" si="70" ref="R280:R286">N280/$N$2</f>
        <v>166.55077508566956</v>
      </c>
    </row>
    <row r="281" spans="1:18" ht="15.75">
      <c r="A281" s="1" t="s">
        <v>80</v>
      </c>
      <c r="B281" s="31">
        <v>39154</v>
      </c>
      <c r="E281" s="60">
        <v>700000</v>
      </c>
      <c r="F281" s="2">
        <f aca="true" t="shared" si="71" ref="F281:F287">E281/K$2</f>
        <v>189.1891891891892</v>
      </c>
      <c r="G281" s="3">
        <f aca="true" t="shared" si="72" ref="G281:G287">E281/L$2</f>
        <v>200.14295925661187</v>
      </c>
      <c r="H281" s="4">
        <f aca="true" t="shared" si="73" ref="H281:H287">E281/M$2</f>
        <v>94.4457786784607</v>
      </c>
      <c r="I281" s="18">
        <f aca="true" t="shared" si="74" ref="I281:I287">E281/$N$2</f>
        <v>145.73192819996086</v>
      </c>
      <c r="K281" s="82" t="s">
        <v>188</v>
      </c>
      <c r="L281" s="1">
        <v>2</v>
      </c>
      <c r="M281" s="1">
        <v>200000</v>
      </c>
      <c r="N281" s="1">
        <f t="shared" si="66"/>
        <v>400000</v>
      </c>
      <c r="O281" s="2">
        <f t="shared" si="67"/>
        <v>108.10810810810811</v>
      </c>
      <c r="P281" s="3">
        <f t="shared" si="68"/>
        <v>114.3674052894925</v>
      </c>
      <c r="Q281" s="4">
        <f t="shared" si="69"/>
        <v>53.96901638769183</v>
      </c>
      <c r="R281" s="18">
        <f t="shared" si="70"/>
        <v>83.27538754283478</v>
      </c>
    </row>
    <row r="282" spans="1:18" ht="15.75">
      <c r="A282" s="1" t="s">
        <v>47</v>
      </c>
      <c r="B282" s="31">
        <v>39159</v>
      </c>
      <c r="E282" s="60">
        <v>700000</v>
      </c>
      <c r="F282" s="2">
        <f>E282/K$2</f>
        <v>189.1891891891892</v>
      </c>
      <c r="G282" s="3">
        <f>E282/L$2</f>
        <v>200.14295925661187</v>
      </c>
      <c r="H282" s="4">
        <f>E282/M$2</f>
        <v>94.4457786784607</v>
      </c>
      <c r="I282" s="18">
        <f>E282/$N$2</f>
        <v>145.73192819996086</v>
      </c>
      <c r="K282" s="82" t="s">
        <v>189</v>
      </c>
      <c r="L282" s="1">
        <v>4</v>
      </c>
      <c r="M282" s="1">
        <v>80000</v>
      </c>
      <c r="N282" s="1">
        <f t="shared" si="66"/>
        <v>320000</v>
      </c>
      <c r="O282" s="2">
        <f t="shared" si="67"/>
        <v>86.48648648648648</v>
      </c>
      <c r="P282" s="3">
        <f t="shared" si="68"/>
        <v>91.493924231594</v>
      </c>
      <c r="Q282" s="4">
        <f t="shared" si="69"/>
        <v>43.175213110153464</v>
      </c>
      <c r="R282" s="18">
        <f t="shared" si="70"/>
        <v>66.62031003426782</v>
      </c>
    </row>
    <row r="283" spans="1:18" ht="15.75">
      <c r="A283" s="1" t="s">
        <v>73</v>
      </c>
      <c r="B283" s="31">
        <v>39185</v>
      </c>
      <c r="D283" s="23"/>
      <c r="E283" s="1">
        <v>470000</v>
      </c>
      <c r="F283" s="2">
        <f t="shared" si="71"/>
        <v>127.02702702702703</v>
      </c>
      <c r="G283" s="3">
        <f t="shared" si="72"/>
        <v>134.38170121515367</v>
      </c>
      <c r="H283" s="4">
        <f t="shared" si="73"/>
        <v>63.413594255537895</v>
      </c>
      <c r="I283" s="18">
        <f t="shared" si="74"/>
        <v>97.84858036283086</v>
      </c>
      <c r="K283" s="82" t="s">
        <v>23</v>
      </c>
      <c r="L283" s="1">
        <v>2</v>
      </c>
      <c r="M283" s="1">
        <v>200000</v>
      </c>
      <c r="N283" s="1">
        <f t="shared" si="66"/>
        <v>400000</v>
      </c>
      <c r="O283" s="2">
        <f t="shared" si="67"/>
        <v>108.10810810810811</v>
      </c>
      <c r="P283" s="3">
        <f t="shared" si="68"/>
        <v>114.3674052894925</v>
      </c>
      <c r="Q283" s="4">
        <f t="shared" si="69"/>
        <v>53.96901638769183</v>
      </c>
      <c r="R283" s="18">
        <f t="shared" si="70"/>
        <v>83.27538754283478</v>
      </c>
    </row>
    <row r="284" spans="1:18" ht="15.75">
      <c r="A284" s="1" t="s">
        <v>87</v>
      </c>
      <c r="B284" s="31">
        <v>39201</v>
      </c>
      <c r="D284" s="23"/>
      <c r="E284" s="1">
        <v>580000</v>
      </c>
      <c r="F284" s="2">
        <f t="shared" si="71"/>
        <v>156.75675675675674</v>
      </c>
      <c r="G284" s="3">
        <f t="shared" si="72"/>
        <v>165.83273766976413</v>
      </c>
      <c r="H284" s="4">
        <f t="shared" si="73"/>
        <v>78.25507376215315</v>
      </c>
      <c r="I284" s="18">
        <f t="shared" si="74"/>
        <v>120.74931193711042</v>
      </c>
      <c r="K284" s="82" t="s">
        <v>24</v>
      </c>
      <c r="L284" s="1">
        <v>4</v>
      </c>
      <c r="M284" s="1">
        <v>100000</v>
      </c>
      <c r="N284" s="1">
        <f t="shared" si="66"/>
        <v>400000</v>
      </c>
      <c r="O284" s="2">
        <f t="shared" si="67"/>
        <v>108.10810810810811</v>
      </c>
      <c r="P284" s="3">
        <f t="shared" si="68"/>
        <v>114.3674052894925</v>
      </c>
      <c r="Q284" s="4">
        <f t="shared" si="69"/>
        <v>53.96901638769183</v>
      </c>
      <c r="R284" s="18">
        <f t="shared" si="70"/>
        <v>83.27538754283478</v>
      </c>
    </row>
    <row r="285" spans="1:18" ht="15.75">
      <c r="A285" s="1" t="s">
        <v>111</v>
      </c>
      <c r="B285" s="31">
        <v>39209</v>
      </c>
      <c r="D285" s="23"/>
      <c r="E285" s="64">
        <v>100000</v>
      </c>
      <c r="F285" s="2">
        <f t="shared" si="71"/>
        <v>27.027027027027028</v>
      </c>
      <c r="G285" s="3">
        <f t="shared" si="72"/>
        <v>28.591851322373124</v>
      </c>
      <c r="H285" s="4">
        <f t="shared" si="73"/>
        <v>13.492254096922958</v>
      </c>
      <c r="I285" s="18">
        <f t="shared" si="74"/>
        <v>20.818846885708695</v>
      </c>
      <c r="K285" s="82" t="s">
        <v>74</v>
      </c>
      <c r="L285" s="1">
        <v>2</v>
      </c>
      <c r="M285" s="1">
        <v>300000</v>
      </c>
      <c r="N285" s="1">
        <f t="shared" si="66"/>
        <v>600000</v>
      </c>
      <c r="O285" s="2">
        <f t="shared" si="67"/>
        <v>162.16216216216216</v>
      </c>
      <c r="P285" s="3">
        <f t="shared" si="68"/>
        <v>171.55110793423873</v>
      </c>
      <c r="Q285" s="4">
        <f t="shared" si="69"/>
        <v>80.95352458153774</v>
      </c>
      <c r="R285" s="18">
        <f t="shared" si="70"/>
        <v>124.91308131425217</v>
      </c>
    </row>
    <row r="286" spans="1:18" ht="15.75">
      <c r="A286" s="23" t="s">
        <v>73</v>
      </c>
      <c r="B286" s="32">
        <v>39212</v>
      </c>
      <c r="C286" s="23"/>
      <c r="D286" s="23"/>
      <c r="E286" s="65">
        <v>200000</v>
      </c>
      <c r="F286" s="2">
        <f t="shared" si="71"/>
        <v>54.054054054054056</v>
      </c>
      <c r="G286" s="3">
        <f t="shared" si="72"/>
        <v>57.18370264474625</v>
      </c>
      <c r="H286" s="4">
        <f t="shared" si="73"/>
        <v>26.984508193845915</v>
      </c>
      <c r="I286" s="18">
        <f t="shared" si="74"/>
        <v>41.63769377141739</v>
      </c>
      <c r="K286" s="82" t="s">
        <v>82</v>
      </c>
      <c r="L286" s="1">
        <v>1</v>
      </c>
      <c r="M286" s="1">
        <v>215000</v>
      </c>
      <c r="N286" s="1">
        <f t="shared" si="66"/>
        <v>215000</v>
      </c>
      <c r="O286" s="2">
        <f t="shared" si="67"/>
        <v>58.108108108108105</v>
      </c>
      <c r="P286" s="3">
        <f t="shared" si="68"/>
        <v>61.47248034310221</v>
      </c>
      <c r="Q286" s="4">
        <f t="shared" si="69"/>
        <v>29.008346308384358</v>
      </c>
      <c r="R286" s="18">
        <f t="shared" si="70"/>
        <v>44.76052080427369</v>
      </c>
    </row>
    <row r="287" spans="1:18" ht="15.75">
      <c r="A287" s="89" t="s">
        <v>212</v>
      </c>
      <c r="B287" s="32">
        <v>39254</v>
      </c>
      <c r="C287" s="23"/>
      <c r="D287" s="23"/>
      <c r="E287" s="65">
        <v>50000</v>
      </c>
      <c r="F287" s="2">
        <f t="shared" si="71"/>
        <v>13.513513513513514</v>
      </c>
      <c r="G287" s="3">
        <f t="shared" si="72"/>
        <v>14.295925661186562</v>
      </c>
      <c r="H287" s="4">
        <f t="shared" si="73"/>
        <v>6.746127048461479</v>
      </c>
      <c r="I287" s="18">
        <f t="shared" si="74"/>
        <v>10.409423442854347</v>
      </c>
      <c r="K287" s="82" t="s">
        <v>83</v>
      </c>
      <c r="L287" s="1">
        <v>1</v>
      </c>
      <c r="M287" s="1">
        <v>450000</v>
      </c>
      <c r="N287" s="1">
        <f>L287*M287</f>
        <v>450000</v>
      </c>
      <c r="O287" s="2">
        <f>N287/K$2</f>
        <v>121.62162162162163</v>
      </c>
      <c r="P287" s="3">
        <f>N287/L$2</f>
        <v>128.66333095067907</v>
      </c>
      <c r="Q287" s="4">
        <f>N287/M$2</f>
        <v>60.715143436153305</v>
      </c>
      <c r="R287" s="18">
        <f>N287/$N$2</f>
        <v>93.68481098568913</v>
      </c>
    </row>
    <row r="288" spans="1:18" ht="15.75">
      <c r="A288" s="89" t="s">
        <v>211</v>
      </c>
      <c r="B288" s="32"/>
      <c r="C288" s="23"/>
      <c r="D288" s="23"/>
      <c r="E288" s="98">
        <f>L279-B279</f>
        <v>340000</v>
      </c>
      <c r="F288" s="2">
        <f>E288/K$2</f>
        <v>91.89189189189189</v>
      </c>
      <c r="G288" s="3">
        <f>E288/L$2</f>
        <v>97.21229449606862</v>
      </c>
      <c r="H288" s="4">
        <f>E288/M$2</f>
        <v>45.873663929538054</v>
      </c>
      <c r="I288" s="18">
        <f>E288/$N$2</f>
        <v>70.78407941140956</v>
      </c>
      <c r="K288" s="82" t="s">
        <v>194</v>
      </c>
      <c r="L288" s="1">
        <v>1</v>
      </c>
      <c r="M288" s="1">
        <v>500000</v>
      </c>
      <c r="N288" s="1">
        <f>L288*M288</f>
        <v>500000</v>
      </c>
      <c r="O288" s="2">
        <f>N288/K$2</f>
        <v>135.13513513513513</v>
      </c>
      <c r="P288" s="3">
        <f>N288/L$2</f>
        <v>142.9592566118656</v>
      </c>
      <c r="Q288" s="4">
        <f>N288/M$2</f>
        <v>67.46127048461479</v>
      </c>
      <c r="R288" s="18">
        <f>N288/$N$2</f>
        <v>104.09423442854347</v>
      </c>
    </row>
    <row r="289" spans="2:18" ht="15.75">
      <c r="B289" s="31"/>
      <c r="E289" s="64"/>
      <c r="F289" s="2"/>
      <c r="G289" s="3"/>
      <c r="H289" s="4"/>
      <c r="I289" s="43"/>
      <c r="K289" s="82" t="s">
        <v>72</v>
      </c>
      <c r="L289" s="1">
        <v>1</v>
      </c>
      <c r="M289" s="1">
        <v>455000</v>
      </c>
      <c r="N289" s="1">
        <f>L289*M289</f>
        <v>455000</v>
      </c>
      <c r="O289" s="2">
        <f>N289/K$2</f>
        <v>122.97297297297297</v>
      </c>
      <c r="P289" s="3">
        <f>N289/L$2</f>
        <v>130.09292351679773</v>
      </c>
      <c r="Q289" s="4">
        <f>N289/M$2</f>
        <v>61.38975614099945</v>
      </c>
      <c r="R289" s="43">
        <f>N289/$N$2</f>
        <v>94.72575332997455</v>
      </c>
    </row>
    <row r="290" spans="2:18" ht="15.75">
      <c r="B290" s="31"/>
      <c r="E290" s="64"/>
      <c r="F290" s="2"/>
      <c r="G290" s="3"/>
      <c r="H290" s="4"/>
      <c r="I290" s="43"/>
      <c r="K290" s="82" t="s">
        <v>250</v>
      </c>
      <c r="L290" s="1">
        <v>1</v>
      </c>
      <c r="M290" s="1">
        <v>100000</v>
      </c>
      <c r="N290" s="1">
        <f>L290*M290</f>
        <v>100000</v>
      </c>
      <c r="O290" s="2">
        <f>N290/K$2</f>
        <v>27.027027027027028</v>
      </c>
      <c r="P290" s="3">
        <f>N290/L$2</f>
        <v>28.591851322373124</v>
      </c>
      <c r="Q290" s="4">
        <f>N290/M$2</f>
        <v>13.492254096922958</v>
      </c>
      <c r="R290" s="43">
        <f>N290/$N$2</f>
        <v>20.818846885708695</v>
      </c>
    </row>
    <row r="291" spans="1:18" ht="16.5" thickBot="1">
      <c r="A291" s="12"/>
      <c r="B291" s="97"/>
      <c r="C291" s="97"/>
      <c r="D291" s="111" t="s">
        <v>12</v>
      </c>
      <c r="E291" s="112">
        <f>SUM(E4:E289)</f>
        <v>153852855</v>
      </c>
      <c r="F291" s="113">
        <f>SUM(F4:F289)</f>
        <v>39227.798648648684</v>
      </c>
      <c r="G291" s="114">
        <f>SUM(G4:G289)</f>
        <v>41499.02930664765</v>
      </c>
      <c r="H291" s="115">
        <f>SUM(H4:H289)</f>
        <v>19583.04280012851</v>
      </c>
      <c r="I291" s="116">
        <f>SUM(I4:I289)</f>
        <v>30217.06874799612</v>
      </c>
      <c r="J291" s="117"/>
      <c r="K291" s="78">
        <v>24329.85</v>
      </c>
      <c r="L291" s="114">
        <f>K291*$K$2/$L$2</f>
        <v>25738.51179413867</v>
      </c>
      <c r="M291" s="115">
        <f>K291*$K$2/$M$2</f>
        <v>12145.787178580777</v>
      </c>
      <c r="N291" s="116">
        <f>K291*$K$2/$N$2</f>
        <v>18741.218610383607</v>
      </c>
      <c r="O291" s="118">
        <f>K291*$K$2</f>
        <v>90020445</v>
      </c>
      <c r="P291" s="12"/>
      <c r="Q291" s="12"/>
      <c r="R291" s="12"/>
    </row>
    <row r="292" spans="2:16" ht="16.5" thickBot="1">
      <c r="B292" s="22"/>
      <c r="C292" s="22"/>
      <c r="D292" s="26"/>
      <c r="E292" s="83"/>
      <c r="F292" s="54"/>
      <c r="G292" s="54"/>
      <c r="H292" s="54"/>
      <c r="I292" s="55"/>
      <c r="J292" s="79"/>
      <c r="K292" s="80"/>
      <c r="L292" s="80"/>
      <c r="M292" s="80"/>
      <c r="N292" s="80"/>
      <c r="O292" s="80"/>
      <c r="P292" s="22"/>
    </row>
    <row r="293" spans="1:27" ht="19.5" thickTop="1">
      <c r="A293" s="23"/>
      <c r="B293" s="24"/>
      <c r="C293" s="33" t="s">
        <v>39</v>
      </c>
      <c r="D293" s="122" t="s">
        <v>13</v>
      </c>
      <c r="E293" s="123">
        <f>O291-E291</f>
        <v>-63832410</v>
      </c>
      <c r="F293" s="124">
        <f>K291-F291</f>
        <v>-14897.948648648686</v>
      </c>
      <c r="G293" s="125">
        <f>L291-G291</f>
        <v>-15760.51751250898</v>
      </c>
      <c r="H293" s="126">
        <f>M291-H291</f>
        <v>-7437.255621547734</v>
      </c>
      <c r="I293" s="127">
        <f>N291-I291</f>
        <v>-11475.850137612513</v>
      </c>
      <c r="J293" s="128"/>
      <c r="K293" s="81"/>
      <c r="L293" s="81"/>
      <c r="M293" s="81"/>
      <c r="N293" s="81"/>
      <c r="O293" s="81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8.75">
      <c r="A294" s="23"/>
      <c r="B294" s="24"/>
      <c r="C294" s="33"/>
      <c r="D294" s="120"/>
      <c r="E294" s="121"/>
      <c r="F294" s="138"/>
      <c r="G294" s="138"/>
      <c r="H294" s="138"/>
      <c r="I294" s="138"/>
      <c r="J294" s="132"/>
      <c r="K294" s="132"/>
      <c r="L294" s="132"/>
      <c r="M294" s="132"/>
      <c r="N294" s="81"/>
      <c r="O294" s="81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15" ht="18.75">
      <c r="A295" s="129" t="s">
        <v>251</v>
      </c>
      <c r="C295" s="130"/>
      <c r="D295" s="110"/>
      <c r="E295" s="131"/>
      <c r="F295" s="2">
        <f aca="true" t="shared" si="75" ref="F295:F300">E295/K$2</f>
        <v>0</v>
      </c>
      <c r="G295" s="3">
        <f aca="true" t="shared" si="76" ref="G295:G300">E295/L$2</f>
        <v>0</v>
      </c>
      <c r="H295" s="4">
        <f aca="true" t="shared" si="77" ref="H295:H300">E295/M$2</f>
        <v>0</v>
      </c>
      <c r="I295" s="43">
        <f aca="true" t="shared" si="78" ref="I295:I300">E295/$N$2</f>
        <v>0</v>
      </c>
      <c r="J295" s="79"/>
      <c r="K295" s="79"/>
      <c r="L295" s="79"/>
      <c r="M295" s="79"/>
      <c r="N295" s="79"/>
      <c r="O295" s="79"/>
    </row>
    <row r="296" spans="1:15" ht="18.75">
      <c r="A296" s="129"/>
      <c r="C296" s="130"/>
      <c r="D296" s="110"/>
      <c r="E296" s="139"/>
      <c r="F296" s="2">
        <f>E296/K$2</f>
        <v>0</v>
      </c>
      <c r="G296" s="3">
        <f>E296/L$2</f>
        <v>0</v>
      </c>
      <c r="H296" s="4">
        <f>E296/M$2</f>
        <v>0</v>
      </c>
      <c r="I296" s="43">
        <f>E296/$N$2</f>
        <v>0</v>
      </c>
      <c r="J296" s="79"/>
      <c r="K296" s="79"/>
      <c r="L296" s="79"/>
      <c r="M296" s="79"/>
      <c r="N296" s="79"/>
      <c r="O296" s="79"/>
    </row>
    <row r="297" spans="1:15" ht="18.75">
      <c r="A297" s="129"/>
      <c r="C297" s="130"/>
      <c r="D297" s="110"/>
      <c r="E297" s="131"/>
      <c r="F297" s="2">
        <f t="shared" si="75"/>
        <v>0</v>
      </c>
      <c r="G297" s="3">
        <f t="shared" si="76"/>
        <v>0</v>
      </c>
      <c r="H297" s="4">
        <f t="shared" si="77"/>
        <v>0</v>
      </c>
      <c r="I297" s="43">
        <f t="shared" si="78"/>
        <v>0</v>
      </c>
      <c r="J297" s="79"/>
      <c r="K297" s="79"/>
      <c r="L297" s="79"/>
      <c r="M297" s="79"/>
      <c r="N297" s="79"/>
      <c r="O297" s="79"/>
    </row>
    <row r="298" spans="1:15" ht="18.75">
      <c r="A298" s="129"/>
      <c r="C298" s="130"/>
      <c r="D298" s="110"/>
      <c r="E298" s="131"/>
      <c r="F298" s="2">
        <f t="shared" si="75"/>
        <v>0</v>
      </c>
      <c r="G298" s="3">
        <f t="shared" si="76"/>
        <v>0</v>
      </c>
      <c r="H298" s="4">
        <f t="shared" si="77"/>
        <v>0</v>
      </c>
      <c r="I298" s="43">
        <f t="shared" si="78"/>
        <v>0</v>
      </c>
      <c r="J298" s="79"/>
      <c r="K298" s="79"/>
      <c r="L298" s="79"/>
      <c r="M298" s="79"/>
      <c r="N298" s="79"/>
      <c r="O298" s="79"/>
    </row>
    <row r="299" spans="1:15" ht="18.75">
      <c r="A299" s="129"/>
      <c r="C299" s="130"/>
      <c r="D299" s="110"/>
      <c r="E299" s="131"/>
      <c r="F299" s="2">
        <f t="shared" si="75"/>
        <v>0</v>
      </c>
      <c r="G299" s="3">
        <f t="shared" si="76"/>
        <v>0</v>
      </c>
      <c r="H299" s="4">
        <f t="shared" si="77"/>
        <v>0</v>
      </c>
      <c r="I299" s="43">
        <f t="shared" si="78"/>
        <v>0</v>
      </c>
      <c r="J299" s="79"/>
      <c r="K299" s="79"/>
      <c r="L299" s="79"/>
      <c r="M299" s="79"/>
      <c r="N299" s="79"/>
      <c r="O299" s="79"/>
    </row>
    <row r="300" spans="1:15" ht="18.75">
      <c r="A300" s="129"/>
      <c r="C300" s="130"/>
      <c r="D300" s="110"/>
      <c r="E300" s="131"/>
      <c r="F300" s="2">
        <f t="shared" si="75"/>
        <v>0</v>
      </c>
      <c r="G300" s="3">
        <f t="shared" si="76"/>
        <v>0</v>
      </c>
      <c r="H300" s="4">
        <f t="shared" si="77"/>
        <v>0</v>
      </c>
      <c r="I300" s="43">
        <f t="shared" si="78"/>
        <v>0</v>
      </c>
      <c r="J300" s="79"/>
      <c r="K300" s="79"/>
      <c r="L300" s="79"/>
      <c r="M300" s="79"/>
      <c r="N300" s="79"/>
      <c r="O300" s="79"/>
    </row>
    <row r="301" spans="1:15" ht="15.75">
      <c r="A301" s="1" t="s">
        <v>252</v>
      </c>
      <c r="E301" s="79"/>
      <c r="F301" s="2">
        <f>E301/K$2</f>
        <v>0</v>
      </c>
      <c r="G301" s="3">
        <f>E301/L$2</f>
        <v>0</v>
      </c>
      <c r="H301" s="4">
        <f>E301/M$2</f>
        <v>0</v>
      </c>
      <c r="I301" s="43">
        <f>E301/$N$2</f>
        <v>0</v>
      </c>
      <c r="J301" s="79"/>
      <c r="K301" s="79"/>
      <c r="L301" s="79" t="s">
        <v>20</v>
      </c>
      <c r="M301" s="79"/>
      <c r="N301" s="79"/>
      <c r="O301" s="79"/>
    </row>
    <row r="302" spans="5:15" ht="15.75">
      <c r="E302" s="79"/>
      <c r="F302" s="132"/>
      <c r="G302" s="132"/>
      <c r="H302" s="132"/>
      <c r="I302" s="79"/>
      <c r="J302" s="79"/>
      <c r="K302" s="79"/>
      <c r="L302" s="79"/>
      <c r="M302" s="79"/>
      <c r="N302" s="79"/>
      <c r="O302" s="79"/>
    </row>
    <row r="303" spans="5:15" ht="15.75">
      <c r="E303" s="79"/>
      <c r="F303" s="132"/>
      <c r="G303" s="132"/>
      <c r="H303" s="132"/>
      <c r="I303" s="79"/>
      <c r="J303" s="79"/>
      <c r="K303" s="79"/>
      <c r="L303" s="79"/>
      <c r="M303" s="79"/>
      <c r="N303" s="79"/>
      <c r="O303" s="79"/>
    </row>
    <row r="304" spans="5:15" ht="15.75">
      <c r="E304" s="79"/>
      <c r="F304" s="132"/>
      <c r="G304" s="132"/>
      <c r="H304" s="132"/>
      <c r="I304" s="79"/>
      <c r="J304" s="79"/>
      <c r="K304" s="79"/>
      <c r="L304" s="79"/>
      <c r="M304" s="79"/>
      <c r="N304" s="79"/>
      <c r="O304" s="79"/>
    </row>
    <row r="305" spans="4:15" ht="15.75">
      <c r="D305" s="110" t="s">
        <v>21</v>
      </c>
      <c r="E305" s="64">
        <f>O305-E291</f>
        <v>-31673083.000000015</v>
      </c>
      <c r="F305" s="133">
        <f>K305-F291</f>
        <v>-6206.238648648687</v>
      </c>
      <c r="G305" s="134">
        <f>L305-G291</f>
        <v>-6565.5705503931895</v>
      </c>
      <c r="H305" s="135">
        <f>M305-H291</f>
        <v>-3098.237506847385</v>
      </c>
      <c r="I305" s="136">
        <f>N305-I291</f>
        <v>-4780.649090008141</v>
      </c>
      <c r="J305" s="79"/>
      <c r="K305" s="133">
        <v>33021.56</v>
      </c>
      <c r="L305" s="134">
        <f>K305*$K$2/$L$2</f>
        <v>34933.45875625446</v>
      </c>
      <c r="M305" s="135">
        <f>K305*$K$2/$M$2</f>
        <v>16484.805293281126</v>
      </c>
      <c r="N305" s="136">
        <f>K305*$K$2/$N$2</f>
        <v>25436.41965798798</v>
      </c>
      <c r="O305" s="137">
        <f>K305*$K$2</f>
        <v>122179771.99999999</v>
      </c>
    </row>
    <row r="308" ht="15.75">
      <c r="E308" s="30"/>
    </row>
  </sheetData>
  <printOptions/>
  <pageMargins left="0.1968503937007874" right="0.1968503937007874" top="0.4724409448818898" bottom="0.1968503937007874" header="0.1968503937007874" footer="0"/>
  <pageSetup horizontalDpi="300" verticalDpi="300" orientation="portrait" paperSize="9" scale="5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24">
      <selection activeCell="A52" sqref="A52"/>
    </sheetView>
  </sheetViews>
  <sheetFormatPr defaultColWidth="9.00390625" defaultRowHeight="15.75"/>
  <cols>
    <col min="1" max="1" width="36.125" style="1" customWidth="1"/>
    <col min="2" max="2" width="12.125" style="1" customWidth="1"/>
    <col min="3" max="3" width="11.25390625" style="1" customWidth="1"/>
    <col min="4" max="4" width="10.375" style="1" customWidth="1"/>
    <col min="5" max="5" width="11.00390625" style="1" customWidth="1"/>
    <col min="6" max="16384" width="9.00390625" style="1" customWidth="1"/>
  </cols>
  <sheetData>
    <row r="1" spans="1:14" s="96" customFormat="1" ht="19.5" thickBot="1">
      <c r="A1" s="105"/>
      <c r="B1" s="45"/>
      <c r="C1" s="45"/>
      <c r="D1" s="13" t="s">
        <v>2</v>
      </c>
      <c r="E1" s="13" t="s">
        <v>3</v>
      </c>
      <c r="F1" s="10" t="s">
        <v>3</v>
      </c>
      <c r="G1" s="7" t="s">
        <v>3</v>
      </c>
      <c r="H1" s="28" t="s">
        <v>3</v>
      </c>
      <c r="I1" s="108" t="s">
        <v>3</v>
      </c>
      <c r="J1" s="95"/>
      <c r="K1" s="48"/>
      <c r="L1" s="19" t="s">
        <v>14</v>
      </c>
      <c r="M1" s="19"/>
      <c r="N1" s="19"/>
    </row>
    <row r="2" spans="1:14" s="24" customFormat="1" ht="19.5" thickBot="1">
      <c r="A2" s="105" t="s">
        <v>0</v>
      </c>
      <c r="B2" s="106" t="s">
        <v>25</v>
      </c>
      <c r="C2" s="106" t="s">
        <v>1</v>
      </c>
      <c r="D2" s="14" t="s">
        <v>5</v>
      </c>
      <c r="E2" s="14" t="s">
        <v>5</v>
      </c>
      <c r="F2" s="11" t="s">
        <v>6</v>
      </c>
      <c r="G2" s="8" t="s">
        <v>8</v>
      </c>
      <c r="H2" s="29" t="s">
        <v>7</v>
      </c>
      <c r="I2" s="109" t="s">
        <v>15</v>
      </c>
      <c r="J2" s="49"/>
      <c r="K2" s="99">
        <v>3700</v>
      </c>
      <c r="L2" s="100">
        <v>3497.5</v>
      </c>
      <c r="M2" s="101">
        <v>7411.66</v>
      </c>
      <c r="N2" s="102">
        <v>4803.34</v>
      </c>
    </row>
    <row r="3" spans="1:14" ht="18.75">
      <c r="A3" s="15" t="s">
        <v>78</v>
      </c>
      <c r="B3" s="12">
        <f>SUM(E4:E33)</f>
        <v>8590000</v>
      </c>
      <c r="C3" s="12"/>
      <c r="D3" s="12"/>
      <c r="E3" s="12"/>
      <c r="F3" s="9"/>
      <c r="G3" s="6"/>
      <c r="H3" s="5"/>
      <c r="I3" s="61"/>
      <c r="J3" s="16"/>
      <c r="K3" s="103"/>
      <c r="L3" s="103"/>
      <c r="M3" s="103"/>
      <c r="N3" s="103"/>
    </row>
    <row r="4" spans="1:14" ht="18.75">
      <c r="A4" s="1" t="s">
        <v>56</v>
      </c>
      <c r="B4" s="31">
        <v>39145</v>
      </c>
      <c r="E4" s="1">
        <v>1700000</v>
      </c>
      <c r="F4" s="2">
        <f aca="true" t="shared" si="0" ref="F4:F22">E4/K$2</f>
        <v>459.4594594594595</v>
      </c>
      <c r="G4" s="3">
        <f aca="true" t="shared" si="1" ref="G4:G22">E4/L$2</f>
        <v>486.0614724803431</v>
      </c>
      <c r="H4" s="4">
        <f aca="true" t="shared" si="2" ref="H4:H22">E4/M$2</f>
        <v>229.36831964769027</v>
      </c>
      <c r="I4" s="43">
        <f aca="true" t="shared" si="3" ref="I4:I22">E4/$N$2</f>
        <v>353.9203970570478</v>
      </c>
      <c r="J4" s="16"/>
      <c r="K4" s="103"/>
      <c r="L4" s="103"/>
      <c r="M4" s="103"/>
      <c r="N4" s="103"/>
    </row>
    <row r="5" spans="1:14" ht="18.75">
      <c r="A5" s="1" t="s">
        <v>56</v>
      </c>
      <c r="B5" s="31">
        <v>39177</v>
      </c>
      <c r="E5" s="1">
        <v>1800000</v>
      </c>
      <c r="F5" s="2">
        <f t="shared" si="0"/>
        <v>486.4864864864865</v>
      </c>
      <c r="G5" s="3">
        <f t="shared" si="1"/>
        <v>514.6533238027163</v>
      </c>
      <c r="H5" s="4">
        <f t="shared" si="2"/>
        <v>242.86057374461322</v>
      </c>
      <c r="I5" s="43">
        <f t="shared" si="3"/>
        <v>374.7392439427565</v>
      </c>
      <c r="J5" s="16"/>
      <c r="K5" s="103"/>
      <c r="L5" s="103"/>
      <c r="M5" s="103"/>
      <c r="N5" s="103"/>
    </row>
    <row r="6" spans="1:14" ht="18.75">
      <c r="A6" s="1" t="s">
        <v>56</v>
      </c>
      <c r="B6" s="31">
        <v>39211</v>
      </c>
      <c r="E6" s="64">
        <v>830000</v>
      </c>
      <c r="F6" s="2">
        <f t="shared" si="0"/>
        <v>224.32432432432432</v>
      </c>
      <c r="G6" s="3">
        <f t="shared" si="1"/>
        <v>237.31236597569693</v>
      </c>
      <c r="H6" s="4">
        <f t="shared" si="2"/>
        <v>111.98570900446055</v>
      </c>
      <c r="I6" s="43">
        <f t="shared" si="3"/>
        <v>172.79642915138217</v>
      </c>
      <c r="J6" s="16"/>
      <c r="K6" s="103"/>
      <c r="L6" s="103"/>
      <c r="M6" s="103"/>
      <c r="N6" s="103"/>
    </row>
    <row r="7" spans="1:14" ht="18.75">
      <c r="A7" s="1" t="s">
        <v>56</v>
      </c>
      <c r="B7" s="31">
        <v>39213</v>
      </c>
      <c r="E7" s="64">
        <v>440000</v>
      </c>
      <c r="F7" s="2">
        <f t="shared" si="0"/>
        <v>118.91891891891892</v>
      </c>
      <c r="G7" s="3">
        <f t="shared" si="1"/>
        <v>125.80414581844174</v>
      </c>
      <c r="H7" s="4">
        <f t="shared" si="2"/>
        <v>59.36591802646101</v>
      </c>
      <c r="I7" s="43">
        <f t="shared" si="3"/>
        <v>91.60292629711826</v>
      </c>
      <c r="J7" s="16"/>
      <c r="K7" s="103"/>
      <c r="L7" s="103"/>
      <c r="M7" s="103"/>
      <c r="N7" s="103"/>
    </row>
    <row r="8" spans="1:14" ht="18.75">
      <c r="A8" s="1" t="s">
        <v>56</v>
      </c>
      <c r="B8" s="31">
        <v>39223</v>
      </c>
      <c r="E8" s="64">
        <v>700000</v>
      </c>
      <c r="F8" s="2">
        <f t="shared" si="0"/>
        <v>189.1891891891892</v>
      </c>
      <c r="G8" s="3">
        <f t="shared" si="1"/>
        <v>200.14295925661187</v>
      </c>
      <c r="H8" s="4">
        <f t="shared" si="2"/>
        <v>94.4457786784607</v>
      </c>
      <c r="I8" s="43">
        <f t="shared" si="3"/>
        <v>145.73192819996086</v>
      </c>
      <c r="J8" s="16"/>
      <c r="K8" s="103"/>
      <c r="L8" s="103"/>
      <c r="M8" s="103"/>
      <c r="N8" s="103"/>
    </row>
    <row r="9" spans="1:14" ht="18.75">
      <c r="A9" s="1" t="s">
        <v>202</v>
      </c>
      <c r="B9" s="31">
        <v>39246</v>
      </c>
      <c r="E9" s="64">
        <v>200000</v>
      </c>
      <c r="F9" s="2">
        <f t="shared" si="0"/>
        <v>54.054054054054056</v>
      </c>
      <c r="G9" s="3">
        <f t="shared" si="1"/>
        <v>57.18370264474625</v>
      </c>
      <c r="H9" s="4">
        <f t="shared" si="2"/>
        <v>26.984508193845915</v>
      </c>
      <c r="I9" s="43">
        <f t="shared" si="3"/>
        <v>41.63769377141739</v>
      </c>
      <c r="J9" s="16"/>
      <c r="K9" s="103"/>
      <c r="L9" s="103"/>
      <c r="M9" s="103"/>
      <c r="N9" s="103"/>
    </row>
    <row r="10" spans="1:14" ht="18.75">
      <c r="A10" s="1" t="s">
        <v>138</v>
      </c>
      <c r="B10" s="31">
        <v>39261</v>
      </c>
      <c r="E10" s="64">
        <v>120000</v>
      </c>
      <c r="F10" s="2">
        <f t="shared" si="0"/>
        <v>32.432432432432435</v>
      </c>
      <c r="G10" s="3">
        <f t="shared" si="1"/>
        <v>34.310221586847746</v>
      </c>
      <c r="H10" s="4">
        <f t="shared" si="2"/>
        <v>16.19070491630755</v>
      </c>
      <c r="I10" s="43">
        <f t="shared" si="3"/>
        <v>24.98261626285043</v>
      </c>
      <c r="J10" s="16"/>
      <c r="K10" s="103"/>
      <c r="L10" s="103"/>
      <c r="M10" s="103"/>
      <c r="N10" s="103"/>
    </row>
    <row r="11" spans="1:14" ht="18.75">
      <c r="A11" s="1" t="s">
        <v>138</v>
      </c>
      <c r="B11" s="31">
        <v>39262</v>
      </c>
      <c r="E11" s="64">
        <v>80000</v>
      </c>
      <c r="F11" s="2">
        <f t="shared" si="0"/>
        <v>21.62162162162162</v>
      </c>
      <c r="G11" s="3">
        <f t="shared" si="1"/>
        <v>22.8734810578985</v>
      </c>
      <c r="H11" s="4">
        <f t="shared" si="2"/>
        <v>10.793803277538366</v>
      </c>
      <c r="I11" s="43">
        <f t="shared" si="3"/>
        <v>16.655077508566954</v>
      </c>
      <c r="J11" s="16"/>
      <c r="K11" s="103"/>
      <c r="L11" s="103"/>
      <c r="M11" s="103"/>
      <c r="N11" s="103"/>
    </row>
    <row r="12" spans="1:14" ht="18.75">
      <c r="A12" s="1" t="s">
        <v>138</v>
      </c>
      <c r="B12" s="31">
        <v>39227</v>
      </c>
      <c r="E12" s="64">
        <v>100000</v>
      </c>
      <c r="F12" s="2">
        <f t="shared" si="0"/>
        <v>27.027027027027028</v>
      </c>
      <c r="G12" s="3">
        <f t="shared" si="1"/>
        <v>28.591851322373124</v>
      </c>
      <c r="H12" s="4">
        <f t="shared" si="2"/>
        <v>13.492254096922958</v>
      </c>
      <c r="I12" s="43">
        <f t="shared" si="3"/>
        <v>20.818846885708695</v>
      </c>
      <c r="J12" s="16"/>
      <c r="K12" s="103"/>
      <c r="L12" s="103"/>
      <c r="M12" s="103"/>
      <c r="N12" s="103"/>
    </row>
    <row r="13" spans="1:14" ht="18.75">
      <c r="A13" s="1" t="s">
        <v>214</v>
      </c>
      <c r="B13" s="31">
        <v>39261</v>
      </c>
      <c r="E13" s="64">
        <v>105000</v>
      </c>
      <c r="F13" s="2">
        <f t="shared" si="0"/>
        <v>28.37837837837838</v>
      </c>
      <c r="G13" s="3">
        <f t="shared" si="1"/>
        <v>30.02144388849178</v>
      </c>
      <c r="H13" s="4">
        <f t="shared" si="2"/>
        <v>14.166866801769105</v>
      </c>
      <c r="I13" s="43">
        <f t="shared" si="3"/>
        <v>21.859789229994128</v>
      </c>
      <c r="J13" s="16"/>
      <c r="K13" s="103"/>
      <c r="L13" s="103"/>
      <c r="M13" s="103"/>
      <c r="N13" s="103"/>
    </row>
    <row r="14" spans="1:14" ht="18.75">
      <c r="A14" s="1" t="s">
        <v>185</v>
      </c>
      <c r="B14" s="31">
        <v>39177</v>
      </c>
      <c r="E14" s="64">
        <v>200000</v>
      </c>
      <c r="F14" s="2">
        <f>E14/K$2</f>
        <v>54.054054054054056</v>
      </c>
      <c r="G14" s="3">
        <f>E14/L$2</f>
        <v>57.18370264474625</v>
      </c>
      <c r="H14" s="4">
        <f>E14/M$2</f>
        <v>26.984508193845915</v>
      </c>
      <c r="I14" s="43">
        <f>E14/$N$2</f>
        <v>41.63769377141739</v>
      </c>
      <c r="J14" s="16"/>
      <c r="K14" s="103"/>
      <c r="L14" s="103"/>
      <c r="M14" s="103"/>
      <c r="N14" s="103"/>
    </row>
    <row r="15" spans="1:14" ht="18.75">
      <c r="A15" s="1" t="s">
        <v>215</v>
      </c>
      <c r="B15" s="31">
        <v>39261</v>
      </c>
      <c r="E15" s="64">
        <v>120000</v>
      </c>
      <c r="F15" s="2">
        <f>E15/K$2</f>
        <v>32.432432432432435</v>
      </c>
      <c r="G15" s="3">
        <f>E15/L$2</f>
        <v>34.310221586847746</v>
      </c>
      <c r="H15" s="4">
        <f>E15/M$2</f>
        <v>16.19070491630755</v>
      </c>
      <c r="I15" s="43">
        <f>E15/$N$2</f>
        <v>24.98261626285043</v>
      </c>
      <c r="J15" s="16"/>
      <c r="K15" s="103"/>
      <c r="L15" s="103"/>
      <c r="M15" s="103"/>
      <c r="N15" s="103"/>
    </row>
    <row r="16" spans="1:14" ht="18.75">
      <c r="A16" s="1" t="s">
        <v>184</v>
      </c>
      <c r="B16" s="31">
        <v>39177</v>
      </c>
      <c r="E16" s="64">
        <v>200000</v>
      </c>
      <c r="F16" s="2">
        <f>E16/K$2</f>
        <v>54.054054054054056</v>
      </c>
      <c r="G16" s="3">
        <f>E16/L$2</f>
        <v>57.18370264474625</v>
      </c>
      <c r="H16" s="4">
        <f>E16/M$2</f>
        <v>26.984508193845915</v>
      </c>
      <c r="I16" s="43">
        <f>E16/$N$2</f>
        <v>41.63769377141739</v>
      </c>
      <c r="J16" s="16"/>
      <c r="K16" s="103"/>
      <c r="L16" s="103"/>
      <c r="M16" s="103"/>
      <c r="N16" s="103"/>
    </row>
    <row r="17" spans="1:14" ht="18.75">
      <c r="A17" s="1" t="s">
        <v>163</v>
      </c>
      <c r="B17" s="31">
        <v>39200</v>
      </c>
      <c r="E17" s="64">
        <v>50000</v>
      </c>
      <c r="F17" s="2">
        <f t="shared" si="0"/>
        <v>13.513513513513514</v>
      </c>
      <c r="G17" s="3">
        <f t="shared" si="1"/>
        <v>14.295925661186562</v>
      </c>
      <c r="H17" s="4">
        <f t="shared" si="2"/>
        <v>6.746127048461479</v>
      </c>
      <c r="I17" s="43">
        <f t="shared" si="3"/>
        <v>10.409423442854347</v>
      </c>
      <c r="J17" s="16"/>
      <c r="K17" s="103"/>
      <c r="L17" s="103"/>
      <c r="M17" s="103"/>
      <c r="N17" s="103"/>
    </row>
    <row r="18" spans="1:14" ht="18.75">
      <c r="A18" s="1" t="s">
        <v>163</v>
      </c>
      <c r="B18" s="31">
        <v>39211</v>
      </c>
      <c r="E18" s="64">
        <v>20000</v>
      </c>
      <c r="F18" s="2">
        <f>E18/K$2</f>
        <v>5.405405405405405</v>
      </c>
      <c r="G18" s="3">
        <f>E18/L$2</f>
        <v>5.718370264474625</v>
      </c>
      <c r="H18" s="4">
        <f>E18/M$2</f>
        <v>2.6984508193845915</v>
      </c>
      <c r="I18" s="43">
        <f>E18/$N$2</f>
        <v>4.163769377141739</v>
      </c>
      <c r="J18" s="16"/>
      <c r="K18" s="103"/>
      <c r="L18" s="103"/>
      <c r="M18" s="103"/>
      <c r="N18" s="103"/>
    </row>
    <row r="19" spans="1:14" ht="18.75">
      <c r="A19" s="1" t="s">
        <v>163</v>
      </c>
      <c r="B19" s="31">
        <v>39220</v>
      </c>
      <c r="E19" s="64">
        <v>25000</v>
      </c>
      <c r="F19" s="2">
        <f t="shared" si="0"/>
        <v>6.756756756756757</v>
      </c>
      <c r="G19" s="3">
        <f t="shared" si="1"/>
        <v>7.147962830593281</v>
      </c>
      <c r="H19" s="4">
        <f t="shared" si="2"/>
        <v>3.3730635242307394</v>
      </c>
      <c r="I19" s="43">
        <f t="shared" si="3"/>
        <v>5.204711721427174</v>
      </c>
      <c r="J19" s="16"/>
      <c r="K19" s="103"/>
      <c r="L19" s="103"/>
      <c r="M19" s="103"/>
      <c r="N19" s="103"/>
    </row>
    <row r="20" spans="1:14" ht="18.75">
      <c r="A20" s="1" t="s">
        <v>216</v>
      </c>
      <c r="B20" s="31">
        <v>39261</v>
      </c>
      <c r="E20" s="64">
        <v>40000</v>
      </c>
      <c r="F20" s="2">
        <f t="shared" si="0"/>
        <v>10.81081081081081</v>
      </c>
      <c r="G20" s="3">
        <f t="shared" si="1"/>
        <v>11.43674052894925</v>
      </c>
      <c r="H20" s="4">
        <f t="shared" si="2"/>
        <v>5.396901638769183</v>
      </c>
      <c r="I20" s="43">
        <f t="shared" si="3"/>
        <v>8.327538754283477</v>
      </c>
      <c r="J20" s="16"/>
      <c r="K20" s="103"/>
      <c r="L20" s="103"/>
      <c r="M20" s="103"/>
      <c r="N20" s="103"/>
    </row>
    <row r="21" spans="1:14" ht="18.75">
      <c r="A21" s="1" t="s">
        <v>158</v>
      </c>
      <c r="B21" s="31">
        <v>39205</v>
      </c>
      <c r="E21" s="64">
        <v>220000</v>
      </c>
      <c r="F21" s="2">
        <f>E21/K$2</f>
        <v>59.45945945945946</v>
      </c>
      <c r="G21" s="3">
        <f>E21/L$2</f>
        <v>62.90207290922087</v>
      </c>
      <c r="H21" s="4">
        <f>E21/M$2</f>
        <v>29.682959013230505</v>
      </c>
      <c r="I21" s="43">
        <f>E21/$N$2</f>
        <v>45.80146314855913</v>
      </c>
      <c r="J21" s="16"/>
      <c r="K21" s="103"/>
      <c r="L21" s="103"/>
      <c r="M21" s="103"/>
      <c r="N21" s="103"/>
    </row>
    <row r="22" spans="1:14" ht="18.75">
      <c r="A22" s="1" t="s">
        <v>158</v>
      </c>
      <c r="B22" s="31">
        <v>39211</v>
      </c>
      <c r="E22" s="64">
        <v>40000</v>
      </c>
      <c r="F22" s="2">
        <f t="shared" si="0"/>
        <v>10.81081081081081</v>
      </c>
      <c r="G22" s="3">
        <f t="shared" si="1"/>
        <v>11.43674052894925</v>
      </c>
      <c r="H22" s="4">
        <f t="shared" si="2"/>
        <v>5.396901638769183</v>
      </c>
      <c r="I22" s="43">
        <f t="shared" si="3"/>
        <v>8.327538754283477</v>
      </c>
      <c r="J22" s="16"/>
      <c r="K22" s="103"/>
      <c r="L22" s="103"/>
      <c r="M22" s="103"/>
      <c r="N22" s="103"/>
    </row>
    <row r="23" spans="1:14" ht="18.75">
      <c r="A23" s="1" t="s">
        <v>158</v>
      </c>
      <c r="B23" s="31">
        <v>39223</v>
      </c>
      <c r="E23" s="64">
        <v>100000</v>
      </c>
      <c r="F23" s="2">
        <f aca="true" t="shared" si="4" ref="F23:F30">E23/K$2</f>
        <v>27.027027027027028</v>
      </c>
      <c r="G23" s="3">
        <f aca="true" t="shared" si="5" ref="G23:G30">E23/L$2</f>
        <v>28.591851322373124</v>
      </c>
      <c r="H23" s="4">
        <f aca="true" t="shared" si="6" ref="H23:H30">E23/M$2</f>
        <v>13.492254096922958</v>
      </c>
      <c r="I23" s="43">
        <f aca="true" t="shared" si="7" ref="I23:I30">E23/$N$2</f>
        <v>20.818846885708695</v>
      </c>
      <c r="J23" s="16"/>
      <c r="K23" s="103"/>
      <c r="L23" s="103"/>
      <c r="M23" s="103"/>
      <c r="N23" s="103"/>
    </row>
    <row r="24" spans="1:14" ht="18.75">
      <c r="A24" s="1" t="s">
        <v>183</v>
      </c>
      <c r="B24" s="31">
        <v>39189</v>
      </c>
      <c r="E24" s="64">
        <v>200000</v>
      </c>
      <c r="F24" s="2">
        <f t="shared" si="4"/>
        <v>54.054054054054056</v>
      </c>
      <c r="G24" s="3">
        <f t="shared" si="5"/>
        <v>57.18370264474625</v>
      </c>
      <c r="H24" s="4">
        <f t="shared" si="6"/>
        <v>26.984508193845915</v>
      </c>
      <c r="I24" s="43">
        <f t="shared" si="7"/>
        <v>41.63769377141739</v>
      </c>
      <c r="J24" s="16"/>
      <c r="K24" s="103"/>
      <c r="L24" s="103"/>
      <c r="M24" s="103"/>
      <c r="N24" s="103"/>
    </row>
    <row r="25" spans="1:14" ht="18.75">
      <c r="A25" s="1" t="s">
        <v>183</v>
      </c>
      <c r="B25" s="31">
        <v>39261</v>
      </c>
      <c r="E25" s="64">
        <v>120000</v>
      </c>
      <c r="F25" s="2">
        <f t="shared" si="4"/>
        <v>32.432432432432435</v>
      </c>
      <c r="G25" s="3">
        <f t="shared" si="5"/>
        <v>34.310221586847746</v>
      </c>
      <c r="H25" s="4">
        <f t="shared" si="6"/>
        <v>16.19070491630755</v>
      </c>
      <c r="I25" s="43">
        <f t="shared" si="7"/>
        <v>24.98261626285043</v>
      </c>
      <c r="J25" s="16"/>
      <c r="K25" s="103"/>
      <c r="L25" s="103"/>
      <c r="M25" s="103"/>
      <c r="N25" s="103"/>
    </row>
    <row r="26" spans="1:14" ht="18.75">
      <c r="A26" s="1" t="s">
        <v>183</v>
      </c>
      <c r="B26" s="31">
        <v>39265</v>
      </c>
      <c r="E26" s="64">
        <v>30000</v>
      </c>
      <c r="F26" s="2">
        <f t="shared" si="4"/>
        <v>8.108108108108109</v>
      </c>
      <c r="G26" s="3">
        <f t="shared" si="5"/>
        <v>8.577555396711936</v>
      </c>
      <c r="H26" s="4">
        <f t="shared" si="6"/>
        <v>4.047676229076887</v>
      </c>
      <c r="I26" s="43">
        <f t="shared" si="7"/>
        <v>6.245654065712608</v>
      </c>
      <c r="J26" s="16"/>
      <c r="K26" s="103"/>
      <c r="L26" s="103"/>
      <c r="M26" s="103"/>
      <c r="N26" s="103"/>
    </row>
    <row r="27" spans="1:14" ht="18.75">
      <c r="A27" s="1" t="s">
        <v>116</v>
      </c>
      <c r="B27" s="31">
        <v>39202</v>
      </c>
      <c r="E27" s="64">
        <v>150000</v>
      </c>
      <c r="F27" s="2">
        <f t="shared" si="4"/>
        <v>40.54054054054054</v>
      </c>
      <c r="G27" s="3">
        <f t="shared" si="5"/>
        <v>42.88777698355968</v>
      </c>
      <c r="H27" s="4">
        <f t="shared" si="6"/>
        <v>20.238381145384434</v>
      </c>
      <c r="I27" s="43">
        <f t="shared" si="7"/>
        <v>31.228270328563042</v>
      </c>
      <c r="J27" s="16"/>
      <c r="K27" s="103">
        <f>SUM(E27:E30)</f>
        <v>700000</v>
      </c>
      <c r="L27" s="103"/>
      <c r="M27" s="103"/>
      <c r="N27" s="103"/>
    </row>
    <row r="28" spans="1:14" ht="18.75">
      <c r="A28" s="1" t="s">
        <v>116</v>
      </c>
      <c r="B28" s="31">
        <v>39209</v>
      </c>
      <c r="E28" s="64">
        <v>150000</v>
      </c>
      <c r="F28" s="2">
        <f t="shared" si="4"/>
        <v>40.54054054054054</v>
      </c>
      <c r="G28" s="3">
        <f t="shared" si="5"/>
        <v>42.88777698355968</v>
      </c>
      <c r="H28" s="4">
        <f t="shared" si="6"/>
        <v>20.238381145384434</v>
      </c>
      <c r="I28" s="43">
        <f t="shared" si="7"/>
        <v>31.228270328563042</v>
      </c>
      <c r="J28" s="16"/>
      <c r="K28" s="103"/>
      <c r="L28" s="103"/>
      <c r="M28" s="103"/>
      <c r="N28" s="103"/>
    </row>
    <row r="29" spans="1:14" ht="18.75">
      <c r="A29" s="1" t="s">
        <v>116</v>
      </c>
      <c r="B29" s="31">
        <v>39223</v>
      </c>
      <c r="E29" s="64">
        <v>100000</v>
      </c>
      <c r="F29" s="2">
        <f t="shared" si="4"/>
        <v>27.027027027027028</v>
      </c>
      <c r="G29" s="3">
        <f t="shared" si="5"/>
        <v>28.591851322373124</v>
      </c>
      <c r="H29" s="4">
        <f t="shared" si="6"/>
        <v>13.492254096922958</v>
      </c>
      <c r="I29" s="43">
        <f t="shared" si="7"/>
        <v>20.818846885708695</v>
      </c>
      <c r="J29" s="16"/>
      <c r="K29" s="103"/>
      <c r="L29" s="103"/>
      <c r="M29" s="103"/>
      <c r="N29" s="103"/>
    </row>
    <row r="30" spans="1:14" ht="18.75">
      <c r="A30" s="1" t="s">
        <v>116</v>
      </c>
      <c r="B30" s="31">
        <v>39230</v>
      </c>
      <c r="E30" s="64">
        <v>300000</v>
      </c>
      <c r="F30" s="2">
        <f t="shared" si="4"/>
        <v>81.08108108108108</v>
      </c>
      <c r="G30" s="3">
        <f t="shared" si="5"/>
        <v>85.77555396711936</v>
      </c>
      <c r="H30" s="4">
        <f t="shared" si="6"/>
        <v>40.47676229076887</v>
      </c>
      <c r="I30" s="43">
        <f t="shared" si="7"/>
        <v>62.456540657126084</v>
      </c>
      <c r="J30" s="16"/>
      <c r="K30" s="103"/>
      <c r="L30" s="103"/>
      <c r="M30" s="103"/>
      <c r="N30" s="103"/>
    </row>
    <row r="31" spans="1:14" ht="18.75">
      <c r="A31" s="1" t="s">
        <v>162</v>
      </c>
      <c r="B31" s="31">
        <v>39177</v>
      </c>
      <c r="E31" s="64">
        <v>200000</v>
      </c>
      <c r="F31" s="2">
        <f>E31/K$2</f>
        <v>54.054054054054056</v>
      </c>
      <c r="G31" s="3">
        <f>E31/L$2</f>
        <v>57.18370264474625</v>
      </c>
      <c r="H31" s="4">
        <f>E31/M$2</f>
        <v>26.984508193845915</v>
      </c>
      <c r="I31" s="43">
        <f>E31/$N$2</f>
        <v>41.63769377141739</v>
      </c>
      <c r="J31" s="16"/>
      <c r="K31" s="103"/>
      <c r="L31" s="103"/>
      <c r="M31" s="103"/>
      <c r="N31" s="103"/>
    </row>
    <row r="32" spans="1:14" ht="18.75">
      <c r="A32" s="1" t="s">
        <v>162</v>
      </c>
      <c r="B32" s="31">
        <v>39204</v>
      </c>
      <c r="E32" s="64">
        <v>50000</v>
      </c>
      <c r="F32" s="2">
        <f>E32/K$2</f>
        <v>13.513513513513514</v>
      </c>
      <c r="G32" s="3">
        <f>E32/L$2</f>
        <v>14.295925661186562</v>
      </c>
      <c r="H32" s="4">
        <f>E32/M$2</f>
        <v>6.746127048461479</v>
      </c>
      <c r="I32" s="43">
        <f>E32/$N$2</f>
        <v>10.409423442854347</v>
      </c>
      <c r="J32" s="16"/>
      <c r="K32" s="103"/>
      <c r="L32" s="103"/>
      <c r="M32" s="103"/>
      <c r="N32" s="103"/>
    </row>
    <row r="33" spans="1:14" ht="18.75">
      <c r="A33" s="1" t="s">
        <v>162</v>
      </c>
      <c r="B33" s="31">
        <v>39205</v>
      </c>
      <c r="E33" s="64">
        <v>200000</v>
      </c>
      <c r="F33" s="2">
        <f>E33/K$2</f>
        <v>54.054054054054056</v>
      </c>
      <c r="G33" s="3">
        <f>E33/L$2</f>
        <v>57.18370264474625</v>
      </c>
      <c r="H33" s="4">
        <f>E33/M$2</f>
        <v>26.984508193845915</v>
      </c>
      <c r="I33" s="43">
        <f>E33/$N$2</f>
        <v>41.63769377141739</v>
      </c>
      <c r="J33" s="16"/>
      <c r="K33" s="103"/>
      <c r="L33" s="103"/>
      <c r="M33" s="103"/>
      <c r="N33" s="103"/>
    </row>
    <row r="34" spans="2:14" ht="18.75">
      <c r="B34" s="31"/>
      <c r="E34" s="64"/>
      <c r="F34" s="2"/>
      <c r="G34" s="3"/>
      <c r="H34" s="4"/>
      <c r="I34" s="43"/>
      <c r="J34" s="16"/>
      <c r="K34" s="103"/>
      <c r="L34" s="103"/>
      <c r="M34" s="103"/>
      <c r="N34" s="103"/>
    </row>
    <row r="35" spans="1:14" ht="18.75">
      <c r="A35" s="1" t="s">
        <v>243</v>
      </c>
      <c r="B35" s="31"/>
      <c r="E35" s="64">
        <f>SUM(E4:E34)</f>
        <v>8590000</v>
      </c>
      <c r="F35" s="2">
        <f>E35/K$2</f>
        <v>2321.6216216216217</v>
      </c>
      <c r="G35" s="3">
        <f>E35/L$2</f>
        <v>2456.0400285918513</v>
      </c>
      <c r="H35" s="4">
        <f>E35/M$2</f>
        <v>1158.984626925682</v>
      </c>
      <c r="I35" s="43">
        <f>E35/$N$2</f>
        <v>1788.3389474823769</v>
      </c>
      <c r="J35" s="16"/>
      <c r="K35" s="103"/>
      <c r="L35" s="103"/>
      <c r="M35" s="103"/>
      <c r="N35" s="103"/>
    </row>
    <row r="36" spans="6:9" ht="15.75">
      <c r="F36" s="2"/>
      <c r="G36" s="3"/>
      <c r="H36" s="4"/>
      <c r="I36" s="43"/>
    </row>
    <row r="37" spans="1:9" ht="18.75">
      <c r="A37" s="15" t="s">
        <v>79</v>
      </c>
      <c r="B37" s="1">
        <f>SUM(E38:E45)</f>
        <v>1530900</v>
      </c>
      <c r="F37" s="2"/>
      <c r="G37" s="3"/>
      <c r="H37" s="4"/>
      <c r="I37" s="43"/>
    </row>
    <row r="38" spans="1:9" ht="15.75">
      <c r="A38" s="19" t="s">
        <v>48</v>
      </c>
      <c r="B38" s="31">
        <v>39127</v>
      </c>
      <c r="C38" s="19">
        <v>1</v>
      </c>
      <c r="D38" s="19">
        <v>50000</v>
      </c>
      <c r="E38" s="19">
        <f>C38*D38</f>
        <v>50000</v>
      </c>
      <c r="F38" s="2">
        <f aca="true" t="shared" si="8" ref="F38:F46">E38/K$2</f>
        <v>13.513513513513514</v>
      </c>
      <c r="G38" s="3">
        <f aca="true" t="shared" si="9" ref="G38:G46">E38/L$2</f>
        <v>14.295925661186562</v>
      </c>
      <c r="H38" s="4">
        <f aca="true" t="shared" si="10" ref="H38:H46">E38/M$2</f>
        <v>6.746127048461479</v>
      </c>
      <c r="I38" s="43">
        <f aca="true" t="shared" si="11" ref="I38:I46">E38/$N$2</f>
        <v>10.409423442854347</v>
      </c>
    </row>
    <row r="39" spans="1:9" ht="15.75">
      <c r="A39" s="19" t="s">
        <v>49</v>
      </c>
      <c r="B39" s="31">
        <v>39127</v>
      </c>
      <c r="C39" s="19">
        <v>1</v>
      </c>
      <c r="D39" s="19">
        <v>45000</v>
      </c>
      <c r="E39" s="19">
        <f>C39*D39</f>
        <v>45000</v>
      </c>
      <c r="F39" s="2">
        <f t="shared" si="8"/>
        <v>12.162162162162161</v>
      </c>
      <c r="G39" s="3">
        <f t="shared" si="9"/>
        <v>12.866333095067906</v>
      </c>
      <c r="H39" s="4">
        <f t="shared" si="10"/>
        <v>6.0715143436153305</v>
      </c>
      <c r="I39" s="43">
        <f t="shared" si="11"/>
        <v>9.368481098568912</v>
      </c>
    </row>
    <row r="40" spans="1:9" ht="15.75">
      <c r="A40" s="19" t="s">
        <v>50</v>
      </c>
      <c r="B40" s="31">
        <v>39127</v>
      </c>
      <c r="C40" s="19">
        <v>1</v>
      </c>
      <c r="D40" s="19">
        <v>75000</v>
      </c>
      <c r="E40" s="19">
        <f>C40*D40</f>
        <v>75000</v>
      </c>
      <c r="F40" s="2">
        <f t="shared" si="8"/>
        <v>20.27027027027027</v>
      </c>
      <c r="G40" s="3">
        <f t="shared" si="9"/>
        <v>21.44388849177984</v>
      </c>
      <c r="H40" s="4">
        <f t="shared" si="10"/>
        <v>10.119190572692217</v>
      </c>
      <c r="I40" s="43">
        <f t="shared" si="11"/>
        <v>15.614135164281521</v>
      </c>
    </row>
    <row r="41" spans="1:9" ht="15.75">
      <c r="A41" s="1" t="s">
        <v>61</v>
      </c>
      <c r="B41" s="31">
        <v>39139</v>
      </c>
      <c r="C41" s="19">
        <v>1</v>
      </c>
      <c r="E41" s="19">
        <v>49500</v>
      </c>
      <c r="F41" s="2">
        <f t="shared" si="8"/>
        <v>13.378378378378379</v>
      </c>
      <c r="G41" s="3">
        <f t="shared" si="9"/>
        <v>14.152966404574697</v>
      </c>
      <c r="H41" s="4">
        <f t="shared" si="10"/>
        <v>6.678665777976864</v>
      </c>
      <c r="I41" s="43">
        <f t="shared" si="11"/>
        <v>10.305329208425803</v>
      </c>
    </row>
    <row r="42" spans="1:9" ht="15.75">
      <c r="A42" s="1" t="s">
        <v>71</v>
      </c>
      <c r="B42" s="31">
        <v>39157</v>
      </c>
      <c r="C42" s="1">
        <v>1</v>
      </c>
      <c r="D42" s="1">
        <v>145000</v>
      </c>
      <c r="E42" s="19">
        <f>C42*D42</f>
        <v>145000</v>
      </c>
      <c r="F42" s="2">
        <f t="shared" si="8"/>
        <v>39.189189189189186</v>
      </c>
      <c r="G42" s="3">
        <f t="shared" si="9"/>
        <v>41.45818441744103</v>
      </c>
      <c r="H42" s="4">
        <f t="shared" si="10"/>
        <v>19.563768440538286</v>
      </c>
      <c r="I42" s="43">
        <f t="shared" si="11"/>
        <v>30.187327984277605</v>
      </c>
    </row>
    <row r="43" spans="1:9" ht="15.75">
      <c r="A43" s="1" t="s">
        <v>75</v>
      </c>
      <c r="B43" s="31">
        <v>39157</v>
      </c>
      <c r="C43" s="1">
        <v>2</v>
      </c>
      <c r="D43" s="1">
        <v>95400</v>
      </c>
      <c r="E43" s="19">
        <f>C43*D43</f>
        <v>190800</v>
      </c>
      <c r="F43" s="2">
        <f t="shared" si="8"/>
        <v>51.567567567567565</v>
      </c>
      <c r="G43" s="3">
        <f t="shared" si="9"/>
        <v>54.55325232308792</v>
      </c>
      <c r="H43" s="4">
        <f t="shared" si="10"/>
        <v>25.743220816929</v>
      </c>
      <c r="I43" s="43">
        <f t="shared" si="11"/>
        <v>39.72235985793219</v>
      </c>
    </row>
    <row r="44" spans="1:9" ht="15.75">
      <c r="A44" s="1" t="s">
        <v>77</v>
      </c>
      <c r="B44" s="31">
        <v>39157</v>
      </c>
      <c r="C44" s="1">
        <v>6</v>
      </c>
      <c r="D44" s="1">
        <v>62600</v>
      </c>
      <c r="E44" s="19">
        <f>C44*D44</f>
        <v>375600</v>
      </c>
      <c r="F44" s="2">
        <f t="shared" si="8"/>
        <v>101.51351351351352</v>
      </c>
      <c r="G44" s="3">
        <f t="shared" si="9"/>
        <v>107.39099356683346</v>
      </c>
      <c r="H44" s="4">
        <f t="shared" si="10"/>
        <v>50.676906388042624</v>
      </c>
      <c r="I44" s="43">
        <f t="shared" si="11"/>
        <v>78.19558890272185</v>
      </c>
    </row>
    <row r="45" spans="1:9" ht="15.75">
      <c r="A45" s="1" t="s">
        <v>76</v>
      </c>
      <c r="B45" s="31">
        <v>39157</v>
      </c>
      <c r="C45" s="21">
        <v>24</v>
      </c>
      <c r="D45" s="1">
        <v>25000</v>
      </c>
      <c r="E45" s="19">
        <f>C45*D45</f>
        <v>600000</v>
      </c>
      <c r="F45" s="2">
        <f t="shared" si="8"/>
        <v>162.16216216216216</v>
      </c>
      <c r="G45" s="3">
        <f t="shared" si="9"/>
        <v>171.55110793423873</v>
      </c>
      <c r="H45" s="4">
        <f t="shared" si="10"/>
        <v>80.95352458153774</v>
      </c>
      <c r="I45" s="43">
        <f t="shared" si="11"/>
        <v>124.91308131425217</v>
      </c>
    </row>
    <row r="46" spans="1:9" ht="15.75">
      <c r="A46" s="1" t="s">
        <v>12</v>
      </c>
      <c r="B46" s="31"/>
      <c r="C46" s="21"/>
      <c r="E46" s="19">
        <f>SUM(E38:E45)</f>
        <v>1530900</v>
      </c>
      <c r="F46" s="2">
        <f t="shared" si="8"/>
        <v>413.7567567567568</v>
      </c>
      <c r="G46" s="3">
        <f t="shared" si="9"/>
        <v>437.7126518942101</v>
      </c>
      <c r="H46" s="4">
        <f t="shared" si="10"/>
        <v>206.55291796979355</v>
      </c>
      <c r="I46" s="43">
        <f t="shared" si="11"/>
        <v>318.7157269733144</v>
      </c>
    </row>
    <row r="47" spans="2:9" ht="15.75">
      <c r="B47" s="31"/>
      <c r="C47" s="21"/>
      <c r="E47" s="19"/>
      <c r="F47" s="2"/>
      <c r="G47" s="3"/>
      <c r="H47" s="4"/>
      <c r="I47" s="43"/>
    </row>
    <row r="48" spans="1:9" ht="18.75">
      <c r="A48" s="15" t="s">
        <v>55</v>
      </c>
      <c r="F48" s="2">
        <f aca="true" t="shared" si="12" ref="F48:F53">E48/K$2</f>
        <v>0</v>
      </c>
      <c r="G48" s="3">
        <f>E48/L$2</f>
        <v>0</v>
      </c>
      <c r="H48" s="4">
        <f>E48/M$2</f>
        <v>0</v>
      </c>
      <c r="I48" s="43">
        <f>E48/$N$2</f>
        <v>0</v>
      </c>
    </row>
    <row r="49" spans="1:9" ht="15.75">
      <c r="A49" s="1" t="s">
        <v>51</v>
      </c>
      <c r="B49" s="31">
        <v>39125</v>
      </c>
      <c r="C49" s="1">
        <v>1</v>
      </c>
      <c r="D49" s="1">
        <v>330000</v>
      </c>
      <c r="E49" s="19">
        <f>C49*D49</f>
        <v>330000</v>
      </c>
      <c r="F49" s="2">
        <f t="shared" si="12"/>
        <v>89.1891891891892</v>
      </c>
      <c r="G49" s="3">
        <f>E49/L$2</f>
        <v>94.35310936383131</v>
      </c>
      <c r="H49" s="4">
        <f>E49/M$2</f>
        <v>44.52443851984576</v>
      </c>
      <c r="I49" s="43">
        <f>E49/$N$2</f>
        <v>68.70219472283868</v>
      </c>
    </row>
    <row r="50" spans="1:9" ht="15.75">
      <c r="A50" s="1" t="s">
        <v>62</v>
      </c>
      <c r="B50" s="31">
        <v>39125</v>
      </c>
      <c r="C50" s="19">
        <v>1</v>
      </c>
      <c r="E50" s="19">
        <v>100000</v>
      </c>
      <c r="F50" s="2">
        <f t="shared" si="12"/>
        <v>27.027027027027028</v>
      </c>
      <c r="G50" s="3">
        <f>E50/L$2</f>
        <v>28.591851322373124</v>
      </c>
      <c r="H50" s="4">
        <f>E50/M$2</f>
        <v>13.492254096922958</v>
      </c>
      <c r="I50" s="43">
        <f>E50/$N$2</f>
        <v>20.818846885708695</v>
      </c>
    </row>
    <row r="51" spans="1:9" ht="15.75">
      <c r="A51" s="1" t="s">
        <v>63</v>
      </c>
      <c r="B51" s="31">
        <v>39127</v>
      </c>
      <c r="C51" s="19">
        <v>1</v>
      </c>
      <c r="E51" s="19">
        <v>24000</v>
      </c>
      <c r="F51" s="2">
        <f t="shared" si="12"/>
        <v>6.486486486486487</v>
      </c>
      <c r="G51" s="3">
        <f>E51/L$2</f>
        <v>6.862044317369549</v>
      </c>
      <c r="H51" s="4">
        <f>E51/M$2</f>
        <v>3.2381409832615096</v>
      </c>
      <c r="I51" s="43">
        <f>E51/$N$2</f>
        <v>4.9965232525700864</v>
      </c>
    </row>
    <row r="52" spans="1:9" ht="15.75">
      <c r="A52" s="1" t="s">
        <v>68</v>
      </c>
      <c r="B52" s="31">
        <v>39171</v>
      </c>
      <c r="C52" s="1">
        <v>1</v>
      </c>
      <c r="D52" s="1">
        <v>60000</v>
      </c>
      <c r="E52" s="19">
        <f>C52*D52</f>
        <v>60000</v>
      </c>
      <c r="F52" s="2">
        <f t="shared" si="12"/>
        <v>16.216216216216218</v>
      </c>
      <c r="G52" s="3">
        <f>E52/L$2</f>
        <v>17.155110793423873</v>
      </c>
      <c r="H52" s="4">
        <f>E52/M$2</f>
        <v>8.095352458153775</v>
      </c>
      <c r="I52" s="43">
        <f>E52/$N$2</f>
        <v>12.491308131425216</v>
      </c>
    </row>
    <row r="53" spans="1:9" ht="15.75">
      <c r="A53" s="1" t="s">
        <v>12</v>
      </c>
      <c r="B53" s="31"/>
      <c r="E53" s="1">
        <f>SUM(E49:E52)</f>
        <v>514000</v>
      </c>
      <c r="F53" s="2">
        <f t="shared" si="12"/>
        <v>138.9189189189189</v>
      </c>
      <c r="G53" s="3">
        <f>SUM(G49:G52)</f>
        <v>146.96211579699786</v>
      </c>
      <c r="H53" s="4">
        <f>SUM(H49:H52)</f>
        <v>69.350186058184</v>
      </c>
      <c r="I53" s="43">
        <f>SUM(I49:I52)</f>
        <v>107.00887299254268</v>
      </c>
    </row>
    <row r="55" ht="18.75">
      <c r="A55" s="15" t="s">
        <v>244</v>
      </c>
    </row>
    <row r="56" spans="1:5" ht="15.75">
      <c r="A56" s="1" t="s">
        <v>245</v>
      </c>
      <c r="E56" s="1">
        <v>21000000</v>
      </c>
    </row>
    <row r="57" spans="1:5" ht="15.75">
      <c r="A57" s="1" t="s">
        <v>246</v>
      </c>
      <c r="E57" s="1">
        <f>-E35</f>
        <v>-8590000</v>
      </c>
    </row>
    <row r="58" spans="1:5" ht="15.75">
      <c r="A58" s="1" t="s">
        <v>247</v>
      </c>
      <c r="E58" s="1">
        <v>-4800000</v>
      </c>
    </row>
    <row r="59" spans="1:5" ht="15.75">
      <c r="A59" s="1" t="s">
        <v>248</v>
      </c>
      <c r="E59" s="1">
        <f>-E46</f>
        <v>-1530900</v>
      </c>
    </row>
    <row r="60" spans="1:5" ht="15.75">
      <c r="A60" s="1" t="s">
        <v>253</v>
      </c>
      <c r="E60" s="1">
        <f>-E53</f>
        <v>-514000</v>
      </c>
    </row>
    <row r="62" spans="1:5" ht="15.75">
      <c r="A62" s="110" t="s">
        <v>12</v>
      </c>
      <c r="E62" s="1">
        <f>SUM(E56:E61)</f>
        <v>5565100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9" sqref="A9:IV9"/>
    </sheetView>
  </sheetViews>
  <sheetFormatPr defaultColWidth="9.00390625" defaultRowHeight="15.75"/>
  <cols>
    <col min="1" max="1" width="33.25390625" style="38" customWidth="1"/>
    <col min="2" max="2" width="11.25390625" style="38" customWidth="1"/>
    <col min="3" max="8" width="9.00390625" style="38" customWidth="1"/>
    <col min="9" max="9" width="10.50390625" style="38" customWidth="1"/>
    <col min="10" max="16384" width="9.00390625" style="38" customWidth="1"/>
  </cols>
  <sheetData>
    <row r="1" spans="1:12" ht="18.75">
      <c r="A1" s="13"/>
      <c r="B1" s="13"/>
      <c r="C1" s="34" t="s">
        <v>3</v>
      </c>
      <c r="D1" s="10" t="s">
        <v>3</v>
      </c>
      <c r="E1" s="7" t="s">
        <v>3</v>
      </c>
      <c r="F1" s="28" t="s">
        <v>3</v>
      </c>
      <c r="G1" s="50" t="s">
        <v>3</v>
      </c>
      <c r="H1" s="45"/>
      <c r="I1" s="90"/>
      <c r="J1" s="44" t="s">
        <v>14</v>
      </c>
      <c r="K1" s="44"/>
      <c r="L1" s="44"/>
    </row>
    <row r="2" spans="1:12" ht="18.75">
      <c r="A2" s="16" t="s">
        <v>0</v>
      </c>
      <c r="B2" s="39" t="s">
        <v>25</v>
      </c>
      <c r="C2" s="39" t="s">
        <v>5</v>
      </c>
      <c r="D2" s="40" t="s">
        <v>6</v>
      </c>
      <c r="E2" s="41" t="s">
        <v>8</v>
      </c>
      <c r="F2" s="42" t="s">
        <v>7</v>
      </c>
      <c r="G2" s="51" t="s">
        <v>15</v>
      </c>
      <c r="H2" s="45"/>
      <c r="I2" s="91">
        <v>3700</v>
      </c>
      <c r="J2" s="92">
        <v>3497.5</v>
      </c>
      <c r="K2" s="93">
        <v>7411.66</v>
      </c>
      <c r="L2" s="94">
        <v>4803.34</v>
      </c>
    </row>
    <row r="3" spans="1:12" ht="18.75">
      <c r="A3" s="46" t="s">
        <v>119</v>
      </c>
      <c r="B3" s="1"/>
      <c r="C3" s="1"/>
      <c r="D3" s="2"/>
      <c r="E3" s="3"/>
      <c r="F3" s="4"/>
      <c r="G3" s="43"/>
      <c r="H3" s="45"/>
      <c r="I3" s="47"/>
      <c r="J3" s="47"/>
      <c r="K3" s="47"/>
      <c r="L3" s="47"/>
    </row>
    <row r="4" spans="1:12" ht="18.75">
      <c r="A4" s="1" t="s">
        <v>120</v>
      </c>
      <c r="B4" s="31">
        <v>39209</v>
      </c>
      <c r="C4" s="64">
        <v>2220000</v>
      </c>
      <c r="D4" s="9">
        <f>C4/I$2</f>
        <v>600</v>
      </c>
      <c r="E4" s="6">
        <f>C4/J$2</f>
        <v>634.7390993566834</v>
      </c>
      <c r="F4" s="5">
        <f>C4/K$2</f>
        <v>299.52804095168966</v>
      </c>
      <c r="G4" s="43">
        <f>C4/$L$2</f>
        <v>462.178400862733</v>
      </c>
      <c r="H4" s="45"/>
      <c r="I4" s="47"/>
      <c r="J4" s="47"/>
      <c r="K4" s="47"/>
      <c r="L4" s="47"/>
    </row>
    <row r="5" spans="1:12" ht="18.75">
      <c r="A5" s="1" t="s">
        <v>120</v>
      </c>
      <c r="B5" s="31">
        <v>39209</v>
      </c>
      <c r="C5" s="64">
        <v>85000</v>
      </c>
      <c r="D5" s="9">
        <f>C5/I$2</f>
        <v>22.972972972972972</v>
      </c>
      <c r="E5" s="6">
        <f>C5/J$2</f>
        <v>24.303073624017156</v>
      </c>
      <c r="F5" s="5">
        <f>C5/K$2</f>
        <v>11.468415982384514</v>
      </c>
      <c r="G5" s="43">
        <f>C5/$L$2</f>
        <v>17.69601985285239</v>
      </c>
      <c r="H5" s="45"/>
      <c r="I5" s="47"/>
      <c r="J5" s="47"/>
      <c r="K5" s="47"/>
      <c r="L5" s="47"/>
    </row>
    <row r="6" spans="1:12" ht="18.75">
      <c r="A6" s="1" t="s">
        <v>122</v>
      </c>
      <c r="B6" s="31">
        <v>39217</v>
      </c>
      <c r="C6" s="64">
        <v>200000</v>
      </c>
      <c r="D6" s="9">
        <f>C6/I$2</f>
        <v>54.054054054054056</v>
      </c>
      <c r="E6" s="6">
        <f>C6/J$2</f>
        <v>57.18370264474625</v>
      </c>
      <c r="F6" s="5">
        <f>C6/K$2</f>
        <v>26.984508193845915</v>
      </c>
      <c r="G6" s="43">
        <f>C6/$L$2</f>
        <v>41.63769377141739</v>
      </c>
      <c r="H6" s="45"/>
      <c r="I6" s="47"/>
      <c r="J6" s="47"/>
      <c r="K6" s="47"/>
      <c r="L6" s="47"/>
    </row>
    <row r="7" spans="1:12" ht="19.5" thickBot="1">
      <c r="A7" s="1" t="s">
        <v>178</v>
      </c>
      <c r="B7" s="31">
        <v>39212</v>
      </c>
      <c r="C7" s="73">
        <v>1300000</v>
      </c>
      <c r="D7" s="56">
        <f>C7/I$2</f>
        <v>351.35135135135135</v>
      </c>
      <c r="E7" s="57">
        <f>C7/J$2</f>
        <v>371.6940671908506</v>
      </c>
      <c r="F7" s="58">
        <f>C7/K$2</f>
        <v>175.39930325999845</v>
      </c>
      <c r="G7" s="59">
        <f>C7/$L$2</f>
        <v>270.64500951421303</v>
      </c>
      <c r="H7" s="45"/>
      <c r="I7" s="47"/>
      <c r="J7" s="47"/>
      <c r="K7" s="47"/>
      <c r="L7" s="47"/>
    </row>
    <row r="8" spans="1:12" ht="18.75">
      <c r="A8" s="1"/>
      <c r="B8" s="31"/>
      <c r="C8" s="66">
        <f>SUM(C4:C7)</f>
        <v>3805000</v>
      </c>
      <c r="D8" s="9">
        <f>C8/I$2</f>
        <v>1028.3783783783783</v>
      </c>
      <c r="E8" s="6">
        <f>C8/J$2</f>
        <v>1087.9199428162974</v>
      </c>
      <c r="F8" s="5">
        <f>C8/K$2</f>
        <v>513.3802683879185</v>
      </c>
      <c r="G8" s="61">
        <f>C8/$L$2</f>
        <v>792.1571240012158</v>
      </c>
      <c r="H8" s="45"/>
      <c r="I8" s="47"/>
      <c r="J8" s="47"/>
      <c r="K8" s="47"/>
      <c r="L8" s="47"/>
    </row>
    <row r="9" spans="1:12" ht="18.75">
      <c r="A9" s="1"/>
      <c r="B9" s="31"/>
      <c r="C9" s="64"/>
      <c r="D9" s="74"/>
      <c r="E9" s="74"/>
      <c r="F9" s="74"/>
      <c r="G9" s="54"/>
      <c r="H9" s="45"/>
      <c r="I9" s="47"/>
      <c r="J9" s="47"/>
      <c r="K9" s="47"/>
      <c r="L9" s="47"/>
    </row>
    <row r="10" spans="1:12" ht="19.5" thickBot="1">
      <c r="A10" s="1" t="s">
        <v>179</v>
      </c>
      <c r="B10" s="31"/>
      <c r="C10" s="64">
        <f>0.25*C8</f>
        <v>951250</v>
      </c>
      <c r="D10" s="56">
        <f>C10/I$2</f>
        <v>257.0945945945946</v>
      </c>
      <c r="E10" s="57">
        <f>C10/J$2</f>
        <v>271.97998570407435</v>
      </c>
      <c r="F10" s="58">
        <f>C10/K$2</f>
        <v>128.34506709697962</v>
      </c>
      <c r="G10" s="59">
        <f>C10/$L$2</f>
        <v>198.03928100030396</v>
      </c>
      <c r="H10" s="45"/>
      <c r="I10" s="47"/>
      <c r="J10" s="47"/>
      <c r="K10" s="47"/>
      <c r="L10" s="47"/>
    </row>
    <row r="11" spans="1:12" ht="18.75">
      <c r="A11" s="1" t="s">
        <v>181</v>
      </c>
      <c r="B11" s="31"/>
      <c r="C11" s="64"/>
      <c r="D11" s="74"/>
      <c r="E11" s="74"/>
      <c r="F11" s="74"/>
      <c r="G11" s="54"/>
      <c r="H11" s="45"/>
      <c r="I11" s="47"/>
      <c r="J11" s="47"/>
      <c r="K11" s="47"/>
      <c r="L11" s="47"/>
    </row>
    <row r="12" ht="15.75">
      <c r="A12" s="27" t="s">
        <v>186</v>
      </c>
    </row>
    <row r="13" ht="15.75">
      <c r="A13" s="38" t="s">
        <v>187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5.75"/>
  <cols>
    <col min="1" max="16384" width="9.00390625" style="38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5.75"/>
  <cols>
    <col min="1" max="16384" width="9.00390625" style="38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3" sqref="N13"/>
    </sheetView>
  </sheetViews>
  <sheetFormatPr defaultColWidth="9.00390625" defaultRowHeight="15.75"/>
  <cols>
    <col min="1" max="16384" width="9.00390625" style="38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Early Keyboard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O'Brien</dc:creator>
  <cp:keywords/>
  <dc:description/>
  <cp:lastModifiedBy>Grant O'Brien</cp:lastModifiedBy>
  <cp:lastPrinted>2007-05-21T06:32:42Z</cp:lastPrinted>
  <dcterms:created xsi:type="dcterms:W3CDTF">2007-01-20T16:31:39Z</dcterms:created>
  <dcterms:modified xsi:type="dcterms:W3CDTF">2008-06-28T08:57:50Z</dcterms:modified>
  <cp:category/>
  <cp:version/>
  <cp:contentType/>
  <cp:contentStatus/>
</cp:coreProperties>
</file>